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wesnfs17\userhomedirs\bklitzke\My Documents\1 - Basketball information\Appleton North Club\Board info\Operating budgets\"/>
    </mc:Choice>
  </mc:AlternateContent>
  <bookViews>
    <workbookView xWindow="0" yWindow="0" windowWidth="11760" windowHeight="4635" firstSheet="4" activeTab="4"/>
  </bookViews>
  <sheets>
    <sheet name="Budget" sheetId="1" state="hidden" r:id="rId1"/>
    <sheet name="Budget V2" sheetId="2" state="hidden" r:id="rId2"/>
    <sheet name="Budget V3" sheetId="3" state="hidden" r:id="rId3"/>
    <sheet name="Budget V4" sheetId="4" state="hidden" r:id="rId4"/>
    <sheet name="Revised" sheetId="7" r:id="rId5"/>
  </sheets>
  <definedNames>
    <definedName name="_xlnm.Print_Area" localSheetId="4">Revised!$A$1:$Q$148</definedName>
    <definedName name="_xlnm.Print_Titles" localSheetId="0">Budget!$1:$4</definedName>
    <definedName name="_xlnm.Print_Titles" localSheetId="1">'Budget V2'!$1:$4</definedName>
    <definedName name="_xlnm.Print_Titles" localSheetId="2">'Budget V3'!$1:$4</definedName>
    <definedName name="_xlnm.Print_Titles" localSheetId="3">'Budget V4'!$1:$4</definedName>
    <definedName name="_xlnm.Print_Titles" localSheetId="4">Revised!$1:$5</definedName>
  </definedName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28" i="7" l="1"/>
  <c r="B120" i="7"/>
  <c r="B104" i="7"/>
  <c r="B89" i="7"/>
  <c r="D48" i="7" l="1"/>
  <c r="D34" i="7"/>
  <c r="D20" i="7"/>
  <c r="B10" i="7" l="1"/>
  <c r="D15" i="7"/>
  <c r="B8" i="7"/>
  <c r="D63" i="7" l="1"/>
  <c r="D36" i="7"/>
  <c r="D27" i="7"/>
  <c r="G7" i="7" l="1"/>
  <c r="G6" i="7"/>
  <c r="F7" i="7"/>
  <c r="F6" i="7"/>
  <c r="N41" i="7"/>
  <c r="N40" i="7"/>
  <c r="N39" i="7"/>
  <c r="N38" i="7"/>
  <c r="H126" i="7"/>
  <c r="H110" i="7"/>
  <c r="N133" i="7"/>
  <c r="H125" i="7" s="1"/>
  <c r="N118" i="7"/>
  <c r="H109" i="7" s="1"/>
  <c r="H138" i="7"/>
  <c r="D133" i="7"/>
  <c r="H122" i="7"/>
  <c r="D117" i="7"/>
  <c r="D112" i="7"/>
  <c r="N42" i="7" l="1"/>
  <c r="N45" i="7" s="1"/>
  <c r="B6" i="7"/>
  <c r="B138" i="7"/>
  <c r="G138" i="7" s="1"/>
  <c r="B122" i="7"/>
  <c r="G122" i="7" s="1"/>
  <c r="B24" i="7" l="1"/>
  <c r="D86" i="7"/>
  <c r="D101" i="7"/>
  <c r="D81" i="7" l="1"/>
  <c r="D96" i="7"/>
  <c r="N60" i="7" l="1"/>
  <c r="F57" i="7" s="1"/>
  <c r="D26" i="7" l="1"/>
  <c r="O39" i="7" l="1"/>
  <c r="O40" i="7" s="1"/>
  <c r="O41" i="7" s="1"/>
  <c r="O44" i="7" s="1"/>
  <c r="P44" i="7" s="1"/>
  <c r="N63" i="7" l="1"/>
  <c r="P63" i="7" s="1"/>
  <c r="N62" i="7"/>
  <c r="P62" i="7" s="1"/>
  <c r="N61" i="7"/>
  <c r="P61" i="7" s="1"/>
  <c r="P60" i="7"/>
  <c r="N59" i="7"/>
  <c r="P59" i="7" s="1"/>
  <c r="N58" i="7"/>
  <c r="P58" i="7" s="1"/>
  <c r="P41" i="7"/>
  <c r="P37" i="7"/>
  <c r="P36" i="7"/>
  <c r="O20" i="7"/>
  <c r="N20" i="7"/>
  <c r="P40" i="7" l="1"/>
  <c r="P39" i="7"/>
  <c r="P38" i="7"/>
  <c r="N104" i="7"/>
  <c r="H93" i="7" s="1"/>
  <c r="H106" i="7"/>
  <c r="H94" i="7"/>
  <c r="H79" i="7"/>
  <c r="N90" i="7"/>
  <c r="H78" i="7" s="1"/>
  <c r="H66" i="7"/>
  <c r="P75" i="7"/>
  <c r="P74" i="7"/>
  <c r="P73" i="7"/>
  <c r="P72" i="7"/>
  <c r="H91" i="7"/>
  <c r="H60" i="7"/>
  <c r="G60" i="7"/>
  <c r="F60" i="7"/>
  <c r="H59" i="7"/>
  <c r="G59" i="7"/>
  <c r="F59" i="7"/>
  <c r="H58" i="7"/>
  <c r="G58" i="7"/>
  <c r="F58" i="7"/>
  <c r="H57" i="7"/>
  <c r="G57" i="7"/>
  <c r="H56" i="7"/>
  <c r="G56" i="7"/>
  <c r="F56" i="7"/>
  <c r="H55" i="7"/>
  <c r="G55" i="7"/>
  <c r="F55" i="7"/>
  <c r="H53" i="7"/>
  <c r="E145" i="7"/>
  <c r="C145" i="7"/>
  <c r="P42" i="7" l="1"/>
  <c r="P45" i="7" s="1"/>
  <c r="D23" i="7" s="1"/>
  <c r="B106" i="7"/>
  <c r="G106" i="7" s="1"/>
  <c r="B91" i="7"/>
  <c r="G91" i="7" s="1"/>
  <c r="D58" i="7"/>
  <c r="P77" i="7"/>
  <c r="H67" i="7" s="1"/>
  <c r="D67" i="7" s="1"/>
  <c r="D57" i="7"/>
  <c r="D56" i="7"/>
  <c r="D55" i="7"/>
  <c r="D59" i="7"/>
  <c r="D60" i="7"/>
  <c r="E62" i="4"/>
  <c r="D62" i="4"/>
  <c r="C62" i="4"/>
  <c r="B62" i="4"/>
  <c r="B63" i="4" s="1"/>
  <c r="H68" i="7" l="1"/>
  <c r="D68" i="7" s="1"/>
  <c r="B145" i="7"/>
  <c r="H69" i="7"/>
  <c r="D69" i="7" s="1"/>
  <c r="C63" i="4"/>
  <c r="E50" i="3"/>
  <c r="D50" i="3"/>
  <c r="C50" i="3"/>
  <c r="B50" i="3"/>
  <c r="D145" i="7" l="1"/>
  <c r="B147" i="7" s="1"/>
  <c r="B51" i="3"/>
  <c r="C51" i="3"/>
  <c r="C75" i="2"/>
  <c r="E75" i="2"/>
  <c r="B75" i="2"/>
  <c r="D75" i="2"/>
  <c r="E88" i="1"/>
  <c r="C89" i="1" s="1"/>
  <c r="C88" i="1"/>
  <c r="B88" i="1"/>
  <c r="D88" i="1"/>
  <c r="B89" i="1" s="1"/>
  <c r="B76" i="2" l="1"/>
  <c r="C76" i="2"/>
</calcChain>
</file>

<file path=xl/sharedStrings.xml><?xml version="1.0" encoding="utf-8"?>
<sst xmlns="http://schemas.openxmlformats.org/spreadsheetml/2006/main" count="744" uniqueCount="259">
  <si>
    <t>Sell 11 jerseys at $30 each</t>
    <phoneticPr fontId="1" type="noConversion"/>
  </si>
  <si>
    <t>Assume 9 hours at $35 per hour</t>
    <phoneticPr fontId="1" type="noConversion"/>
  </si>
  <si>
    <t>PO Box Rental</t>
    <phoneticPr fontId="1" type="noConversion"/>
  </si>
  <si>
    <t>General Office Supplies</t>
    <phoneticPr fontId="1" type="noConversion"/>
  </si>
  <si>
    <t>Audit</t>
    <phoneticPr fontId="1" type="noConversion"/>
  </si>
  <si>
    <t>Gifts</t>
    <phoneticPr fontId="1" type="noConversion"/>
  </si>
  <si>
    <t>7 paying teams per grade @ $175 per team</t>
    <phoneticPr fontId="1" type="noConversion"/>
  </si>
  <si>
    <t>State Prep Tournament</t>
    <phoneticPr fontId="1" type="noConversion"/>
  </si>
  <si>
    <t>5 paying teams per grade @ $195 per team</t>
    <phoneticPr fontId="1" type="noConversion"/>
  </si>
  <si>
    <t>7 paying teams per grade @ $175 per team</t>
    <phoneticPr fontId="1" type="noConversion"/>
  </si>
  <si>
    <t>Make this based on the number of tournaments we host - $800 per</t>
    <phoneticPr fontId="1" type="noConversion"/>
  </si>
  <si>
    <t>Youth passes to varsity games</t>
    <phoneticPr fontId="1" type="noConversion"/>
  </si>
  <si>
    <t>Volunteer Website/Wissports.net</t>
    <phoneticPr fontId="1" type="noConversion"/>
  </si>
  <si>
    <t>wissports - $40, volunteer - $0</t>
    <phoneticPr fontId="1" type="noConversion"/>
  </si>
  <si>
    <t>Coaching Equipment</t>
    <phoneticPr fontId="1" type="noConversion"/>
  </si>
  <si>
    <t>6th,7th,8th Home Tournament</t>
    <phoneticPr fontId="1" type="noConversion"/>
  </si>
  <si>
    <t>3rd,4th,5th Home Tournament</t>
    <phoneticPr fontId="1" type="noConversion"/>
  </si>
  <si>
    <t>Assume 36 games at $50 each</t>
    <phoneticPr fontId="1" type="noConversion"/>
  </si>
  <si>
    <t>High School girls can score</t>
    <phoneticPr fontId="1" type="noConversion"/>
  </si>
  <si>
    <t>High School girls can score</t>
    <phoneticPr fontId="1" type="noConversion"/>
  </si>
  <si>
    <t>Dontation to Booster club</t>
    <phoneticPr fontId="1" type="noConversion"/>
  </si>
  <si>
    <t>State Tourament?</t>
    <phoneticPr fontId="1" type="noConversion"/>
  </si>
  <si>
    <t>Summer Shooting Club</t>
    <phoneticPr fontId="1" type="noConversion"/>
  </si>
  <si>
    <t>Annual Meeting</t>
    <phoneticPr fontId="1" type="noConversion"/>
  </si>
  <si>
    <t>Uniforms</t>
    <phoneticPr fontId="1" type="noConversion"/>
  </si>
  <si>
    <t>Trophies</t>
  </si>
  <si>
    <t>Ref Fees</t>
  </si>
  <si>
    <t>Ref Scheduler</t>
  </si>
  <si>
    <t>Food Expense</t>
  </si>
  <si>
    <t>Decided not to provide food</t>
    <phoneticPr fontId="1" type="noConversion"/>
  </si>
  <si>
    <t>Actual</t>
    <phoneticPr fontId="1" type="noConversion"/>
  </si>
  <si>
    <t>Expenses</t>
    <phoneticPr fontId="1" type="noConversion"/>
  </si>
  <si>
    <t>Estimate</t>
    <phoneticPr fontId="1" type="noConversion"/>
  </si>
  <si>
    <t>Income</t>
    <phoneticPr fontId="1" type="noConversion"/>
  </si>
  <si>
    <t>Concessions/Admissions</t>
  </si>
  <si>
    <t>Entry fees</t>
  </si>
  <si>
    <t>Gym Rental</t>
  </si>
  <si>
    <t>5th - 5 Tournaments</t>
  </si>
  <si>
    <t>Comments</t>
  </si>
  <si>
    <t>Scorer Fees</t>
  </si>
  <si>
    <t>Start-up activities</t>
  </si>
  <si>
    <t>HOVL Games</t>
  </si>
  <si>
    <t>High School Allowance</t>
  </si>
  <si>
    <t>Totals</t>
  </si>
  <si>
    <t>Expected Surplus:</t>
  </si>
  <si>
    <t>Assume $175 for each road tournament</t>
  </si>
  <si>
    <t>Team Bracket Poster</t>
  </si>
  <si>
    <t>Enrollment</t>
  </si>
  <si>
    <t>Genreal Liability Insurance</t>
  </si>
  <si>
    <t>Assume HOVL Ref fees are $25 per game</t>
  </si>
  <si>
    <t>TST Website annual fee</t>
  </si>
  <si>
    <t>Activity</t>
  </si>
  <si>
    <t>Coach's Background Checks</t>
  </si>
  <si>
    <t>11/3 Home HOVL Games</t>
  </si>
  <si>
    <t>Trainer</t>
    <phoneticPr fontId="1" type="noConversion"/>
  </si>
  <si>
    <t>High School concessions</t>
    <phoneticPr fontId="1" type="noConversion"/>
  </si>
  <si>
    <t>Assume 36 games at $50 each</t>
  </si>
  <si>
    <t>Admissions</t>
  </si>
  <si>
    <t>Concessions</t>
  </si>
  <si>
    <t>Other Income</t>
  </si>
  <si>
    <t>New Concession Items</t>
  </si>
  <si>
    <t>ANGBC 2014-2015 Operating Budget</t>
  </si>
  <si>
    <t>Due in July</t>
  </si>
  <si>
    <t>Purchase 10 jerseys $30 each</t>
  </si>
  <si>
    <t>Performed audit in 2014</t>
  </si>
  <si>
    <t>Assume $320 for the 4 grades.</t>
  </si>
  <si>
    <t>Allowance for hotels for non-parent coaches</t>
  </si>
  <si>
    <t>Donation to First English</t>
  </si>
  <si>
    <t>Assume 82 girls at $120 (because of website fees)</t>
  </si>
  <si>
    <t>Asssume 18 coaches at $8 per</t>
  </si>
  <si>
    <t>Need to print numbers on inventory jerseys at $9 per (8 jerseys).</t>
  </si>
  <si>
    <t>Assume 15 are needed in 3rd and 4th grade</t>
  </si>
  <si>
    <t>$200 for Ryan, $200 For t-shirts and prizes</t>
  </si>
  <si>
    <t>15 for 5th Grade @ $50 per</t>
  </si>
  <si>
    <t>Supplies ($400)</t>
  </si>
  <si>
    <t>11/1 HOVL Road Games (15)</t>
  </si>
  <si>
    <t>11/8  HOVL Road Games (15)</t>
  </si>
  <si>
    <t>11/15 HOVL Road Games (15)</t>
  </si>
  <si>
    <t>Assume 24 road games (Four grades with two teams)</t>
  </si>
  <si>
    <t>Awards for 1st &amp; 2nd</t>
  </si>
  <si>
    <t>Assume 9 hours at $35 per hour</t>
  </si>
  <si>
    <t>Profit of $3,375</t>
  </si>
  <si>
    <t>Profit of $3,750</t>
  </si>
  <si>
    <t>EBracket</t>
  </si>
  <si>
    <t>Basketballs for 3rd Grad</t>
  </si>
  <si>
    <t>Assume 15 @ $40 per</t>
  </si>
  <si>
    <t>Not necessary since we are partnering with hosting state</t>
  </si>
  <si>
    <t>WSICT hosting</t>
  </si>
  <si>
    <t>No idea</t>
  </si>
  <si>
    <t>3 tournaments</t>
  </si>
  <si>
    <t>2 tournaments</t>
  </si>
  <si>
    <t>HOVL</t>
  </si>
  <si>
    <t>HS Concessions</t>
  </si>
  <si>
    <t>State Hosting</t>
  </si>
  <si>
    <t xml:space="preserve">1 tounament </t>
  </si>
  <si>
    <t>Road Tournament Fees - No Home Tournament for 6-8</t>
  </si>
  <si>
    <t>8th - 7 Tournaments</t>
  </si>
  <si>
    <t>7th - 7 Tournaments</t>
  </si>
  <si>
    <t>6th - 7 Tournaments</t>
  </si>
  <si>
    <t>4th - 5 Tournaments</t>
  </si>
  <si>
    <t>3rd - 4 Tournaments</t>
  </si>
  <si>
    <t>Assume 15 girls - 6 tournaments total</t>
  </si>
  <si>
    <t>Assume 18 girls - 10 tournaments total</t>
  </si>
  <si>
    <t>Assume 15 girls - 12 tournaments total</t>
  </si>
  <si>
    <t>Assume 18 girls - 14 tournaments total</t>
  </si>
  <si>
    <t>Assume 85 girls at $120 (because of website fees)</t>
  </si>
  <si>
    <t>General Liability Insurance</t>
  </si>
  <si>
    <t>Assumptions:</t>
  </si>
  <si>
    <t>3rd grade</t>
  </si>
  <si>
    <t>4th grade</t>
  </si>
  <si>
    <t>5th grade</t>
  </si>
  <si>
    <t>6th grade</t>
  </si>
  <si>
    <t>7th grade</t>
  </si>
  <si>
    <t>8th grade</t>
  </si>
  <si>
    <t>Road tournament fees</t>
  </si>
  <si>
    <t>Donation to Booster club</t>
  </si>
  <si>
    <t>Gym used for club practices</t>
  </si>
  <si>
    <t xml:space="preserve">Estimated </t>
  </si>
  <si>
    <t>total girls</t>
  </si>
  <si>
    <t xml:space="preserve">Tournaments </t>
  </si>
  <si>
    <t>for each girl</t>
  </si>
  <si>
    <t>needed</t>
  </si>
  <si>
    <t>Total</t>
  </si>
  <si>
    <t>Tournaments</t>
  </si>
  <si>
    <t>High School concessions</t>
  </si>
  <si>
    <t>Assumed cost of each road tournament</t>
  </si>
  <si>
    <t>Total girls</t>
  </si>
  <si>
    <t>3rd Grade</t>
  </si>
  <si>
    <t>4th Grade</t>
  </si>
  <si>
    <t>5th Grade</t>
  </si>
  <si>
    <t>6th Grade</t>
  </si>
  <si>
    <t>7th Grade</t>
  </si>
  <si>
    <t>8th Grade</t>
  </si>
  <si>
    <t xml:space="preserve">     Ref Fees</t>
  </si>
  <si>
    <t xml:space="preserve">     Scorer Fees</t>
  </si>
  <si>
    <t xml:space="preserve">     Ref Scheduler</t>
  </si>
  <si>
    <t xml:space="preserve">     Food Expense</t>
  </si>
  <si>
    <t xml:space="preserve">     Concessions/Admissions</t>
  </si>
  <si>
    <t>Awards for 1st &amp; 2nd place</t>
  </si>
  <si>
    <t>Budgeted</t>
  </si>
  <si>
    <t>Actual</t>
  </si>
  <si>
    <t>Tournament profit</t>
  </si>
  <si>
    <t>Expected Surplus (deficit):</t>
  </si>
  <si>
    <t>Number of girls</t>
  </si>
  <si>
    <t>HOVL League games</t>
  </si>
  <si>
    <t># of teams</t>
  </si>
  <si>
    <t># of games/day</t>
  </si>
  <si>
    <t>Total number</t>
  </si>
  <si>
    <t>of road games</t>
  </si>
  <si>
    <t>Number of road games (3rd - 6th grade)</t>
  </si>
  <si>
    <t>HOVL referee fees per game</t>
  </si>
  <si>
    <t># of paying</t>
  </si>
  <si>
    <t>visiting teams</t>
  </si>
  <si>
    <t>Amount of team entry fee</t>
  </si>
  <si>
    <t>Number of paying visiting teams</t>
  </si>
  <si>
    <t>Enrollment fee per team</t>
  </si>
  <si>
    <t>HOVL road game referee fee per game</t>
  </si>
  <si>
    <t>Add numbers to jerseys in inventory</t>
  </si>
  <si>
    <t>Currently using this service for free</t>
  </si>
  <si>
    <t>Number of Road Tournaments (excludes North tournaments)</t>
  </si>
  <si>
    <t xml:space="preserve">Road Tournament Fees </t>
  </si>
  <si>
    <t>Expense</t>
  </si>
  <si>
    <t>State of WI - annual report</t>
  </si>
  <si>
    <t>Donation to First English Lutheran Church</t>
  </si>
  <si>
    <t>TST Website annual fee (Sport Ngin)</t>
  </si>
  <si>
    <t>Grade</t>
  </si>
  <si>
    <t>Cost per</t>
  </si>
  <si>
    <t>Uniform</t>
  </si>
  <si>
    <t>Cost</t>
  </si>
  <si>
    <t>Uniforms - sales proceeds</t>
  </si>
  <si>
    <t>See uniform information in "Assumptions" section</t>
  </si>
  <si>
    <t>Purchase jerseys for inventory (no numbers)</t>
  </si>
  <si>
    <t>Hotel allowance for non-parent coaches</t>
  </si>
  <si>
    <t>Other gifts</t>
  </si>
  <si>
    <t>Actual girls</t>
  </si>
  <si>
    <t>Estimated girls</t>
  </si>
  <si>
    <t xml:space="preserve">Enrollment fee </t>
  </si>
  <si>
    <t>Uniform expense</t>
  </si>
  <si>
    <t>HOVL League - Road Games</t>
  </si>
  <si>
    <t>Concession revenue</t>
  </si>
  <si>
    <t>Admissions revenue</t>
  </si>
  <si>
    <t>Entry fee revenue</t>
  </si>
  <si>
    <t>(8 teams for 4 grades, 3 games each team = 12 games/grade = 48 games total)</t>
  </si>
  <si>
    <t>Concession revenue at high school scrimmage</t>
  </si>
  <si>
    <t>WSICT hosting revenue</t>
  </si>
  <si>
    <t>Other miscellaneous expense</t>
  </si>
  <si>
    <t>Print numbers on jerseys in inventory at $10 per (10 jerseys).</t>
  </si>
  <si>
    <t>T-shirts and prizes</t>
  </si>
  <si>
    <t>8 teams total - 1 North team</t>
  </si>
  <si>
    <t>8 teams total - 2 North teams</t>
  </si>
  <si>
    <t>Tournaments/girl</t>
  </si>
  <si>
    <t>Enrollment fee</t>
  </si>
  <si>
    <t># Tournaments</t>
  </si>
  <si>
    <t>Calendar raffle revenue</t>
  </si>
  <si>
    <t>Estimated profit of $0 since we are not hosting HOVL</t>
  </si>
  <si>
    <t>Enrollment fees</t>
  </si>
  <si>
    <t>Summer Party expense</t>
  </si>
  <si>
    <t>Clothing vendor revenue</t>
  </si>
  <si>
    <t>2016/2017</t>
  </si>
  <si>
    <t>Ebracket (Jason V)</t>
  </si>
  <si>
    <t>USA Basketball accreditation fees</t>
  </si>
  <si>
    <t>Purchase 0 jerseys with no numbers at $20 each</t>
  </si>
  <si>
    <t>Assume 15 basketballs @ $45 each</t>
  </si>
  <si>
    <t>4 courts for 9 hours equals 36 games at $50 per game</t>
  </si>
  <si>
    <t>(not netted with CC fees - parents pay fee)</t>
  </si>
  <si>
    <t>ANGBC 2017-2018 Operating Budget (7/1/17 - 6/30/18)</t>
  </si>
  <si>
    <t>2017/2018</t>
  </si>
  <si>
    <t>5th and 6th Grade Home Tournament - 11/18/17</t>
  </si>
  <si>
    <t>7th and 8th Grade Home Tournament - 11/19/17</t>
  </si>
  <si>
    <t>3rd and 4th Grade Home Tournament - 1/20/18</t>
  </si>
  <si>
    <t>Home Tournament - 5th - 6th grade</t>
  </si>
  <si>
    <t>Home Tournament - 7th - 8th grade</t>
  </si>
  <si>
    <t>Home Tournament - 3rd - 4th grade</t>
  </si>
  <si>
    <t>Home Tournament - 5th - 8th grade</t>
  </si>
  <si>
    <t>Extra uniforms</t>
  </si>
  <si>
    <t>3rd and 4th grade</t>
  </si>
  <si>
    <t>5th - 8th grade</t>
  </si>
  <si>
    <t>3rd - 4th</t>
  </si>
  <si>
    <t>5th - 8th</t>
  </si>
  <si>
    <t>No audit performed in 2017</t>
  </si>
  <si>
    <t>Shirts for coaches</t>
  </si>
  <si>
    <t>Due in July $788 + $0 web site upgrade</t>
  </si>
  <si>
    <t>Moneyminder subscription</t>
  </si>
  <si>
    <t>Supplies for coaches</t>
  </si>
  <si>
    <t>5th - 8th Grade Home Tournament - 1/20/18 and 1/21/18</t>
  </si>
  <si>
    <t>Head coaching fees</t>
  </si>
  <si>
    <t>Survey Monkey cost</t>
  </si>
  <si>
    <t>Gym rentals for practices</t>
  </si>
  <si>
    <t>Per prior year activity report</t>
  </si>
  <si>
    <t>Monthly fee of $26</t>
  </si>
  <si>
    <t>Assume $335 for the 4 grades participating (5th - 8th grade)</t>
  </si>
  <si>
    <t>Accounting software</t>
  </si>
  <si>
    <t xml:space="preserve">11/4 HOVL Road Games </t>
  </si>
  <si>
    <t xml:space="preserve">11/11  HOVL Road Games </t>
  </si>
  <si>
    <t xml:space="preserve">12/2 HOVL Road Games </t>
  </si>
  <si>
    <t>Uniform cost charged to girls</t>
  </si>
  <si>
    <t>HuTerra program revenue</t>
  </si>
  <si>
    <t>Wissports.net</t>
  </si>
  <si>
    <t>Assume 17 coaches at $35 each (includes background check)</t>
  </si>
  <si>
    <t>Basketballs for club</t>
  </si>
  <si>
    <t>State Tournament Fees -WSICT or Badgerland</t>
  </si>
  <si>
    <t>Garden Banners</t>
  </si>
  <si>
    <t>Program Director fees</t>
  </si>
  <si>
    <t>Club gets 10% of proceeds from clothing vendors if applicable</t>
  </si>
  <si>
    <t>Estimate selling 300 banners at $15 profit each</t>
  </si>
  <si>
    <t>3rd and 4th grade uniforms - estimate 20 at $125 each</t>
  </si>
  <si>
    <t>Uniforms - cost - 5th - 8th grade</t>
  </si>
  <si>
    <t>Purchase uniforms -3rd/4th grade</t>
  </si>
  <si>
    <t>The club provides to 3rd/4th grade and collects at season end</t>
  </si>
  <si>
    <t>State tournament - 4 coaches, 2 nights, $100 night</t>
  </si>
  <si>
    <t xml:space="preserve">   Home HOVL Games - N/A in 2017</t>
  </si>
  <si>
    <t>(8 teams for 2 grades, 4 games each team = 8 games/grade = 32 games total)</t>
  </si>
  <si>
    <t>Poster - Team Brackets</t>
  </si>
  <si>
    <t>Less assuming leftovers from Saturday</t>
  </si>
  <si>
    <t>Court sponsorship($1,000 weekend)</t>
  </si>
  <si>
    <t>48 games at $50 per game</t>
  </si>
  <si>
    <t>Lucas J.</t>
  </si>
  <si>
    <t>$40hr for 1.5 hour practice = $60 - estimate total 40 practices</t>
  </si>
  <si>
    <t>4 non-parent head coaches for the 5th - 8th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</si>
</sst>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30"/>
      <name val="Arial"/>
      <family val="2"/>
    </font>
    <font>
      <b/>
      <sz val="18"/>
      <color indexed="56"/>
      <name val="Arial"/>
      <family val="2"/>
    </font>
    <font>
      <b/>
      <sz val="14"/>
      <color indexed="5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sz val="16"/>
      <name val="Arial"/>
      <family val="2"/>
    </font>
    <font>
      <b/>
      <sz val="18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theme="0" tint="-0.499984740745262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2" applyNumberFormat="0" applyAlignment="0" applyProtection="0"/>
    <xf numFmtId="0" fontId="9" fillId="21" borderId="3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4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2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3"/>
    </xf>
    <xf numFmtId="0" fontId="2" fillId="0" borderId="1" xfId="0" applyFont="1" applyBorder="1" applyAlignment="1">
      <alignment horizontal="left" wrapText="1" indent="2"/>
    </xf>
    <xf numFmtId="0" fontId="23" fillId="0" borderId="0" xfId="0" applyFont="1" applyAlignment="1">
      <alignment horizontal="centerContinuous"/>
    </xf>
    <xf numFmtId="164" fontId="24" fillId="0" borderId="1" xfId="0" applyNumberFormat="1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4" fillId="0" borderId="1" xfId="0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22" fillId="0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 indent="2"/>
    </xf>
    <xf numFmtId="0" fontId="2" fillId="24" borderId="1" xfId="0" applyFont="1" applyFill="1" applyBorder="1" applyAlignment="1">
      <alignment horizontal="left" wrapText="1" indent="1"/>
    </xf>
    <xf numFmtId="0" fontId="4" fillId="24" borderId="1" xfId="0" applyFont="1" applyFill="1" applyBorder="1" applyAlignment="1">
      <alignment wrapText="1"/>
    </xf>
    <xf numFmtId="164" fontId="23" fillId="0" borderId="0" xfId="0" applyNumberFormat="1" applyFont="1" applyFill="1" applyAlignment="1">
      <alignment horizontal="centerContinuous"/>
    </xf>
    <xf numFmtId="164" fontId="24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 indent="2"/>
    </xf>
    <xf numFmtId="0" fontId="2" fillId="0" borderId="1" xfId="0" applyFont="1" applyBorder="1" applyAlignment="1">
      <alignment horizontal="left" indent="1"/>
    </xf>
    <xf numFmtId="0" fontId="25" fillId="0" borderId="1" xfId="0" applyFont="1" applyBorder="1" applyAlignment="1">
      <alignment horizontal="left" wrapText="1" indent="2"/>
    </xf>
    <xf numFmtId="0" fontId="25" fillId="0" borderId="1" xfId="0" applyFont="1" applyBorder="1" applyAlignment="1">
      <alignment horizontal="left" wrapText="1"/>
    </xf>
    <xf numFmtId="0" fontId="25" fillId="0" borderId="0" xfId="0" applyFont="1" applyAlignment="1">
      <alignment wrapText="1"/>
    </xf>
    <xf numFmtId="0" fontId="0" fillId="0" borderId="1" xfId="0" applyBorder="1" applyAlignment="1">
      <alignment horizontal="left" wrapText="1" indent="2"/>
    </xf>
    <xf numFmtId="0" fontId="0" fillId="0" borderId="0" xfId="0" applyAlignment="1"/>
    <xf numFmtId="0" fontId="0" fillId="0" borderId="13" xfId="0" applyBorder="1" applyAlignment="1"/>
    <xf numFmtId="0" fontId="0" fillId="0" borderId="14" xfId="0" applyBorder="1" applyAlignment="1">
      <alignment wrapText="1"/>
    </xf>
    <xf numFmtId="0" fontId="0" fillId="0" borderId="15" xfId="0" applyBorder="1" applyAlignment="1"/>
    <xf numFmtId="0" fontId="0" fillId="0" borderId="0" xfId="0" applyBorder="1" applyAlignment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/>
    <xf numFmtId="164" fontId="24" fillId="0" borderId="20" xfId="0" applyNumberFormat="1" applyFont="1" applyFill="1" applyBorder="1" applyAlignment="1">
      <alignment horizontal="center" wrapText="1"/>
    </xf>
    <xf numFmtId="164" fontId="23" fillId="0" borderId="21" xfId="0" applyNumberFormat="1" applyFont="1" applyFill="1" applyBorder="1" applyAlignment="1">
      <alignment horizontal="centerContinuous"/>
    </xf>
    <xf numFmtId="164" fontId="23" fillId="0" borderId="22" xfId="0" applyNumberFormat="1" applyFont="1" applyFill="1" applyBorder="1" applyAlignment="1">
      <alignment horizontal="centerContinuous"/>
    </xf>
    <xf numFmtId="0" fontId="0" fillId="0" borderId="0" xfId="0" applyBorder="1" applyAlignment="1">
      <alignment horizontal="center"/>
    </xf>
    <xf numFmtId="0" fontId="26" fillId="0" borderId="0" xfId="0" applyFont="1" applyBorder="1" applyAlignment="1">
      <alignment horizontal="center"/>
    </xf>
    <xf numFmtId="41" fontId="0" fillId="0" borderId="16" xfId="0" applyNumberFormat="1" applyBorder="1" applyAlignment="1"/>
    <xf numFmtId="0" fontId="25" fillId="0" borderId="16" xfId="0" applyFont="1" applyBorder="1" applyAlignment="1">
      <alignment horizontal="center" wrapText="1"/>
    </xf>
    <xf numFmtId="41" fontId="25" fillId="0" borderId="16" xfId="0" applyNumberFormat="1" applyFont="1" applyBorder="1" applyAlignment="1">
      <alignment horizontal="center"/>
    </xf>
    <xf numFmtId="41" fontId="27" fillId="0" borderId="16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164" fontId="0" fillId="0" borderId="23" xfId="0" applyNumberFormat="1" applyFill="1" applyBorder="1" applyAlignment="1">
      <alignment wrapText="1"/>
    </xf>
    <xf numFmtId="164" fontId="4" fillId="0" borderId="23" xfId="0" applyNumberFormat="1" applyFont="1" applyFill="1" applyBorder="1" applyAlignment="1">
      <alignment wrapText="1"/>
    </xf>
    <xf numFmtId="0" fontId="4" fillId="0" borderId="0" xfId="0" applyFont="1" applyBorder="1" applyAlignment="1"/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5" xfId="0" applyFont="1" applyFill="1" applyBorder="1" applyAlignment="1">
      <alignment wrapText="1"/>
    </xf>
    <xf numFmtId="0" fontId="4" fillId="0" borderId="23" xfId="0" applyFont="1" applyFill="1" applyBorder="1" applyAlignment="1"/>
    <xf numFmtId="0" fontId="4" fillId="0" borderId="24" xfId="0" applyFont="1" applyFill="1" applyBorder="1" applyAlignment="1">
      <alignment wrapText="1"/>
    </xf>
    <xf numFmtId="0" fontId="4" fillId="0" borderId="25" xfId="0" applyFont="1" applyFill="1" applyBorder="1" applyAlignment="1">
      <alignment wrapText="1"/>
    </xf>
    <xf numFmtId="0" fontId="0" fillId="0" borderId="23" xfId="0" applyFill="1" applyBorder="1" applyAlignment="1"/>
    <xf numFmtId="0" fontId="0" fillId="0" borderId="24" xfId="0" applyFill="1" applyBorder="1" applyAlignment="1">
      <alignment wrapText="1"/>
    </xf>
    <xf numFmtId="0" fontId="0" fillId="0" borderId="25" xfId="0" applyFill="1" applyBorder="1" applyAlignment="1">
      <alignment wrapText="1"/>
    </xf>
    <xf numFmtId="0" fontId="0" fillId="0" borderId="23" xfId="0" applyBorder="1" applyAlignment="1"/>
    <xf numFmtId="0" fontId="4" fillId="0" borderId="23" xfId="0" applyFont="1" applyBorder="1" applyAlignment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23" xfId="0" applyFont="1" applyBorder="1" applyAlignment="1"/>
    <xf numFmtId="0" fontId="26" fillId="0" borderId="24" xfId="0" applyFont="1" applyBorder="1" applyAlignment="1">
      <alignment wrapText="1"/>
    </xf>
    <xf numFmtId="0" fontId="26" fillId="0" borderId="25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/>
    <xf numFmtId="165" fontId="0" fillId="26" borderId="0" xfId="0" applyNumberFormat="1" applyFill="1" applyBorder="1" applyAlignment="1"/>
    <xf numFmtId="0" fontId="0" fillId="26" borderId="0" xfId="0" applyFill="1" applyBorder="1" applyAlignment="1">
      <alignment horizontal="center"/>
    </xf>
    <xf numFmtId="0" fontId="0" fillId="26" borderId="16" xfId="0" applyFill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0" fillId="26" borderId="0" xfId="0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164" fontId="0" fillId="26" borderId="0" xfId="0" applyNumberFormat="1" applyFill="1" applyBorder="1" applyAlignment="1">
      <alignment wrapText="1"/>
    </xf>
    <xf numFmtId="0" fontId="29" fillId="0" borderId="0" xfId="0" applyFont="1" applyAlignment="1">
      <alignment horizontal="centerContinuous"/>
    </xf>
    <xf numFmtId="0" fontId="30" fillId="0" borderId="23" xfId="0" applyFont="1" applyFill="1" applyBorder="1" applyAlignment="1">
      <alignment horizontal="center"/>
    </xf>
    <xf numFmtId="165" fontId="30" fillId="0" borderId="24" xfId="0" applyNumberFormat="1" applyFont="1" applyFill="1" applyBorder="1" applyAlignment="1">
      <alignment wrapText="1"/>
    </xf>
    <xf numFmtId="0" fontId="30" fillId="0" borderId="25" xfId="0" applyFont="1" applyFill="1" applyBorder="1" applyAlignment="1">
      <alignment wrapText="1"/>
    </xf>
    <xf numFmtId="164" fontId="30" fillId="0" borderId="1" xfId="0" applyNumberFormat="1" applyFont="1" applyFill="1" applyBorder="1" applyAlignment="1">
      <alignment wrapText="1"/>
    </xf>
    <xf numFmtId="0" fontId="4" fillId="0" borderId="26" xfId="0" applyFont="1" applyBorder="1" applyAlignment="1"/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31" xfId="0" applyFont="1" applyBorder="1" applyAlignment="1"/>
    <xf numFmtId="0" fontId="4" fillId="0" borderId="11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12" xfId="0" applyFont="1" applyBorder="1" applyAlignment="1"/>
    <xf numFmtId="0" fontId="2" fillId="0" borderId="17" xfId="0" applyFont="1" applyBorder="1" applyAlignment="1"/>
    <xf numFmtId="164" fontId="0" fillId="0" borderId="18" xfId="0" applyNumberFormat="1" applyFont="1" applyBorder="1" applyAlignment="1">
      <alignment horizontal="center" wrapText="1"/>
    </xf>
    <xf numFmtId="164" fontId="0" fillId="0" borderId="19" xfId="0" applyNumberFormat="1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6" borderId="11" xfId="0" applyFill="1" applyBorder="1" applyAlignment="1">
      <alignment horizontal="center"/>
    </xf>
    <xf numFmtId="164" fontId="0" fillId="26" borderId="0" xfId="0" applyNumberFormat="1" applyFill="1" applyBorder="1" applyAlignment="1"/>
    <xf numFmtId="0" fontId="2" fillId="24" borderId="1" xfId="0" applyFont="1" applyFill="1" applyBorder="1" applyAlignment="1">
      <alignment horizontal="left" indent="1"/>
    </xf>
    <xf numFmtId="0" fontId="2" fillId="0" borderId="23" xfId="0" applyFont="1" applyFill="1" applyBorder="1" applyAlignment="1">
      <alignment horizontal="left" wrapText="1" indent="1"/>
    </xf>
    <xf numFmtId="0" fontId="2" fillId="24" borderId="1" xfId="0" applyFont="1" applyFill="1" applyBorder="1" applyAlignment="1">
      <alignment wrapText="1"/>
    </xf>
    <xf numFmtId="0" fontId="4" fillId="0" borderId="23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 indent="2"/>
    </xf>
    <xf numFmtId="0" fontId="0" fillId="0" borderId="0" xfId="0" applyFill="1" applyAlignment="1">
      <alignment wrapText="1"/>
    </xf>
    <xf numFmtId="0" fontId="2" fillId="0" borderId="1" xfId="0" applyFont="1" applyFill="1" applyBorder="1" applyAlignment="1">
      <alignment horizontal="left" wrapText="1" indent="1"/>
    </xf>
    <xf numFmtId="0" fontId="0" fillId="0" borderId="22" xfId="0" applyBorder="1" applyAlignment="1"/>
    <xf numFmtId="0" fontId="4" fillId="0" borderId="24" xfId="0" applyFont="1" applyBorder="1" applyAlignment="1">
      <alignment horizontal="right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28" fillId="0" borderId="21" xfId="0" applyFont="1" applyBorder="1" applyAlignment="1"/>
    <xf numFmtId="0" fontId="0" fillId="0" borderId="33" xfId="0" applyBorder="1" applyAlignment="1"/>
    <xf numFmtId="0" fontId="2" fillId="0" borderId="1" xfId="0" applyFont="1" applyFill="1" applyBorder="1" applyAlignment="1">
      <alignment wrapText="1"/>
    </xf>
    <xf numFmtId="0" fontId="0" fillId="0" borderId="34" xfId="0" applyBorder="1" applyAlignment="1">
      <alignment horizontal="center"/>
    </xf>
    <xf numFmtId="41" fontId="4" fillId="0" borderId="16" xfId="0" applyNumberFormat="1" applyFont="1" applyBorder="1" applyAlignment="1">
      <alignment horizontal="center"/>
    </xf>
    <xf numFmtId="41" fontId="0" fillId="0" borderId="0" xfId="0" applyNumberFormat="1" applyBorder="1" applyAlignment="1">
      <alignment wrapText="1"/>
    </xf>
    <xf numFmtId="41" fontId="0" fillId="0" borderId="16" xfId="0" applyNumberFormat="1" applyBorder="1" applyAlignment="1">
      <alignment wrapText="1"/>
    </xf>
    <xf numFmtId="41" fontId="0" fillId="0" borderId="29" xfId="0" applyNumberFormat="1" applyBorder="1" applyAlignment="1">
      <alignment wrapText="1"/>
    </xf>
    <xf numFmtId="0" fontId="32" fillId="24" borderId="1" xfId="0" applyFont="1" applyFill="1" applyBorder="1" applyAlignment="1">
      <alignment horizontal="left" wrapText="1" indent="1"/>
    </xf>
    <xf numFmtId="0" fontId="0" fillId="0" borderId="34" xfId="0" applyFill="1" applyBorder="1" applyAlignment="1">
      <alignment horizontal="center"/>
    </xf>
    <xf numFmtId="0" fontId="2" fillId="0" borderId="0" xfId="0" applyFont="1" applyFill="1" applyBorder="1" applyAlignment="1"/>
    <xf numFmtId="0" fontId="0" fillId="0" borderId="1" xfId="0" applyFont="1" applyBorder="1" applyAlignment="1">
      <alignment horizontal="left" indent="2"/>
    </xf>
    <xf numFmtId="164" fontId="33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4" fillId="0" borderId="23" xfId="0" applyFont="1" applyFill="1" applyBorder="1" applyAlignment="1">
      <alignment horizontal="center"/>
    </xf>
    <xf numFmtId="44" fontId="4" fillId="26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165" fontId="2" fillId="0" borderId="25" xfId="0" applyNumberFormat="1" applyFont="1" applyFill="1" applyBorder="1" applyAlignment="1">
      <alignment wrapText="1"/>
    </xf>
    <xf numFmtId="0" fontId="2" fillId="0" borderId="25" xfId="0" applyFont="1" applyFill="1" applyBorder="1" applyAlignment="1">
      <alignment wrapText="1"/>
    </xf>
    <xf numFmtId="164" fontId="2" fillId="0" borderId="25" xfId="0" applyNumberFormat="1" applyFont="1" applyBorder="1" applyAlignment="1">
      <alignment wrapText="1"/>
    </xf>
    <xf numFmtId="164" fontId="4" fillId="0" borderId="25" xfId="0" applyNumberFormat="1" applyFont="1" applyFill="1" applyBorder="1" applyAlignment="1">
      <alignment horizontal="center" wrapText="1"/>
    </xf>
    <xf numFmtId="0" fontId="0" fillId="0" borderId="0" xfId="0" applyBorder="1"/>
    <xf numFmtId="0" fontId="4" fillId="26" borderId="0" xfId="0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0" fontId="0" fillId="0" borderId="0" xfId="0" applyFill="1" applyBorder="1" applyAlignment="1">
      <alignment wrapText="1"/>
    </xf>
    <xf numFmtId="0" fontId="26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31" fillId="0" borderId="0" xfId="0" applyFont="1" applyBorder="1" applyAlignment="1">
      <alignment horizontal="center" wrapText="1"/>
    </xf>
    <xf numFmtId="164" fontId="0" fillId="0" borderId="0" xfId="0" applyNumberFormat="1" applyFont="1" applyBorder="1" applyAlignment="1">
      <alignment horizontal="center" wrapText="1"/>
    </xf>
    <xf numFmtId="0" fontId="2" fillId="24" borderId="21" xfId="0" applyFont="1" applyFill="1" applyBorder="1" applyAlignment="1"/>
    <xf numFmtId="0" fontId="0" fillId="24" borderId="22" xfId="0" applyFill="1" applyBorder="1" applyAlignment="1">
      <alignment wrapText="1"/>
    </xf>
    <xf numFmtId="0" fontId="2" fillId="24" borderId="22" xfId="0" applyFont="1" applyFill="1" applyBorder="1" applyAlignment="1"/>
    <xf numFmtId="0" fontId="2" fillId="24" borderId="22" xfId="0" applyFont="1" applyFill="1" applyBorder="1" applyAlignment="1">
      <alignment wrapText="1"/>
    </xf>
    <xf numFmtId="0" fontId="2" fillId="24" borderId="33" xfId="0" applyFont="1" applyFill="1" applyBorder="1" applyAlignment="1"/>
    <xf numFmtId="0" fontId="0" fillId="24" borderId="33" xfId="0" applyFill="1" applyBorder="1" applyAlignment="1"/>
    <xf numFmtId="0" fontId="25" fillId="24" borderId="22" xfId="0" applyFont="1" applyFill="1" applyBorder="1" applyAlignment="1">
      <alignment horizontal="left" wrapText="1"/>
    </xf>
    <xf numFmtId="0" fontId="0" fillId="24" borderId="22" xfId="0" applyFill="1" applyBorder="1" applyAlignment="1"/>
    <xf numFmtId="0" fontId="0" fillId="0" borderId="24" xfId="0" applyBorder="1" applyAlignment="1"/>
    <xf numFmtId="0" fontId="0" fillId="0" borderId="35" xfId="0" applyBorder="1" applyAlignment="1">
      <alignment wrapText="1"/>
    </xf>
    <xf numFmtId="164" fontId="0" fillId="0" borderId="35" xfId="0" applyNumberFormat="1" applyFill="1" applyBorder="1" applyAlignment="1">
      <alignment wrapText="1"/>
    </xf>
    <xf numFmtId="164" fontId="0" fillId="0" borderId="26" xfId="0" applyNumberFormat="1" applyFill="1" applyBorder="1" applyAlignment="1">
      <alignment wrapText="1"/>
    </xf>
    <xf numFmtId="164" fontId="3" fillId="0" borderId="20" xfId="0" applyNumberFormat="1" applyFont="1" applyFill="1" applyBorder="1" applyAlignment="1">
      <alignment wrapText="1"/>
    </xf>
    <xf numFmtId="164" fontId="3" fillId="0" borderId="31" xfId="0" applyNumberFormat="1" applyFont="1" applyFill="1" applyBorder="1" applyAlignment="1">
      <alignment wrapText="1"/>
    </xf>
    <xf numFmtId="0" fontId="3" fillId="0" borderId="36" xfId="0" applyFont="1" applyBorder="1" applyAlignment="1">
      <alignment wrapText="1"/>
    </xf>
    <xf numFmtId="164" fontId="3" fillId="0" borderId="37" xfId="0" applyNumberFormat="1" applyFont="1" applyFill="1" applyBorder="1" applyAlignment="1">
      <alignment wrapText="1"/>
    </xf>
    <xf numFmtId="164" fontId="3" fillId="0" borderId="38" xfId="0" applyNumberFormat="1" applyFont="1" applyFill="1" applyBorder="1" applyAlignment="1">
      <alignment wrapText="1"/>
    </xf>
    <xf numFmtId="164" fontId="0" fillId="0" borderId="25" xfId="0" applyNumberFormat="1" applyFill="1" applyBorder="1" applyAlignment="1">
      <alignment wrapText="1"/>
    </xf>
    <xf numFmtId="0" fontId="3" fillId="0" borderId="39" xfId="0" applyFont="1" applyBorder="1" applyAlignment="1">
      <alignment wrapText="1"/>
    </xf>
    <xf numFmtId="164" fontId="3" fillId="0" borderId="39" xfId="0" applyNumberFormat="1" applyFont="1" applyFill="1" applyBorder="1" applyAlignment="1">
      <alignment wrapText="1"/>
    </xf>
    <xf numFmtId="0" fontId="34" fillId="0" borderId="36" xfId="0" applyFont="1" applyBorder="1" applyAlignment="1">
      <alignment wrapText="1"/>
    </xf>
    <xf numFmtId="165" fontId="0" fillId="0" borderId="0" xfId="0" applyNumberFormat="1" applyFill="1" applyBorder="1" applyAlignment="1"/>
    <xf numFmtId="165" fontId="4" fillId="0" borderId="24" xfId="0" applyNumberFormat="1" applyFont="1" applyFill="1" applyBorder="1" applyAlignment="1">
      <alignment wrapText="1"/>
    </xf>
    <xf numFmtId="0" fontId="4" fillId="25" borderId="0" xfId="0" applyFont="1" applyFill="1" applyBorder="1" applyAlignment="1">
      <alignment horizontal="center"/>
    </xf>
    <xf numFmtId="0" fontId="26" fillId="25" borderId="0" xfId="0" quotePrefix="1" applyFont="1" applyFill="1" applyBorder="1" applyAlignment="1">
      <alignment horizontal="center"/>
    </xf>
    <xf numFmtId="0" fontId="25" fillId="25" borderId="0" xfId="0" applyFont="1" applyFill="1" applyBorder="1" applyAlignment="1">
      <alignment horizontal="center"/>
    </xf>
    <xf numFmtId="0" fontId="26" fillId="25" borderId="0" xfId="0" applyFont="1" applyFill="1" applyBorder="1" applyAlignment="1">
      <alignment horizontal="center"/>
    </xf>
    <xf numFmtId="0" fontId="4" fillId="25" borderId="16" xfId="0" applyFont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26" borderId="34" xfId="0" applyFill="1" applyBorder="1" applyAlignment="1">
      <alignment horizontal="center"/>
    </xf>
    <xf numFmtId="0" fontId="0" fillId="0" borderId="18" xfId="0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44" fontId="0" fillId="0" borderId="0" xfId="0" applyNumberFormat="1" applyBorder="1" applyAlignment="1">
      <alignment wrapText="1"/>
    </xf>
    <xf numFmtId="41" fontId="0" fillId="0" borderId="41" xfId="0" applyNumberFormat="1" applyBorder="1" applyAlignment="1">
      <alignment wrapText="1"/>
    </xf>
    <xf numFmtId="0" fontId="0" fillId="26" borderId="11" xfId="0" applyNumberFormat="1" applyFill="1" applyBorder="1" applyAlignment="1">
      <alignment horizontal="center" wrapText="1"/>
    </xf>
    <xf numFmtId="0" fontId="0" fillId="0" borderId="40" xfId="0" applyNumberFormat="1" applyBorder="1" applyAlignment="1">
      <alignment horizontal="center" wrapText="1"/>
    </xf>
    <xf numFmtId="0" fontId="4" fillId="0" borderId="23" xfId="0" applyFont="1" applyFill="1" applyBorder="1" applyAlignment="1">
      <alignment horizontal="left"/>
    </xf>
    <xf numFmtId="0" fontId="4" fillId="0" borderId="31" xfId="0" applyFont="1" applyFill="1" applyBorder="1" applyAlignment="1"/>
    <xf numFmtId="0" fontId="4" fillId="0" borderId="32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164" fontId="23" fillId="0" borderId="11" xfId="0" applyNumberFormat="1" applyFon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23" fillId="0" borderId="21" xfId="0" applyNumberFormat="1" applyFon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24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0" xfId="0" applyAlignment="1"/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opLeftCell="A7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9.570312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89</v>
      </c>
    </row>
    <row r="2" spans="1:7" ht="23.25" x14ac:dyDescent="0.35">
      <c r="A2" s="9"/>
      <c r="B2" s="21"/>
      <c r="C2" s="21"/>
      <c r="D2" s="21"/>
      <c r="E2" s="21"/>
      <c r="F2" s="9"/>
      <c r="G2" s="1" t="s">
        <v>92</v>
      </c>
    </row>
    <row r="3" spans="1:7" ht="23.25" x14ac:dyDescent="0.35">
      <c r="A3" s="9"/>
      <c r="B3" s="21" t="s">
        <v>33</v>
      </c>
      <c r="C3" s="21"/>
      <c r="D3" s="209" t="s">
        <v>31</v>
      </c>
      <c r="E3" s="210"/>
      <c r="F3" s="12"/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1600</v>
      </c>
      <c r="E12" s="14">
        <v>1600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15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18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17" t="s">
        <v>80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17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19" t="s">
        <v>16</v>
      </c>
      <c r="B59" s="19"/>
      <c r="C59" s="19"/>
      <c r="D59" s="19"/>
      <c r="E59" s="19"/>
      <c r="F59" s="20" t="s">
        <v>9</v>
      </c>
    </row>
    <row r="60" spans="1:6" x14ac:dyDescent="0.2">
      <c r="A60" s="5" t="s">
        <v>36</v>
      </c>
      <c r="B60" s="14"/>
      <c r="C60" s="14"/>
      <c r="D60" s="14">
        <v>1000</v>
      </c>
      <c r="E60" s="14">
        <v>1000</v>
      </c>
      <c r="F60" s="6"/>
    </row>
    <row r="61" spans="1:6" x14ac:dyDescent="0.2">
      <c r="A61" s="5" t="s">
        <v>25</v>
      </c>
      <c r="B61" s="14"/>
      <c r="C61" s="14"/>
      <c r="D61" s="14">
        <v>425</v>
      </c>
      <c r="E61" s="14">
        <v>425</v>
      </c>
      <c r="F61" s="17" t="s">
        <v>79</v>
      </c>
    </row>
    <row r="62" spans="1:6" x14ac:dyDescent="0.2">
      <c r="A62" s="5" t="s">
        <v>26</v>
      </c>
      <c r="B62" s="14"/>
      <c r="C62" s="14"/>
      <c r="D62" s="14">
        <v>1800</v>
      </c>
      <c r="E62" s="14">
        <v>1800</v>
      </c>
      <c r="F62" s="17" t="s">
        <v>56</v>
      </c>
    </row>
    <row r="63" spans="1:6" x14ac:dyDescent="0.2">
      <c r="A63" s="5" t="s">
        <v>27</v>
      </c>
      <c r="B63" s="14"/>
      <c r="C63" s="14"/>
      <c r="D63" s="14">
        <v>150</v>
      </c>
      <c r="E63" s="14">
        <v>150</v>
      </c>
      <c r="F63" s="6"/>
    </row>
    <row r="64" spans="1:6" x14ac:dyDescent="0.2">
      <c r="A64" s="5" t="s">
        <v>39</v>
      </c>
      <c r="B64" s="14"/>
      <c r="C64" s="14"/>
      <c r="D64" s="14">
        <v>0</v>
      </c>
      <c r="E64" s="14">
        <v>0</v>
      </c>
      <c r="F64" s="6" t="s">
        <v>19</v>
      </c>
    </row>
    <row r="65" spans="1:6" x14ac:dyDescent="0.2">
      <c r="A65" s="5" t="s">
        <v>28</v>
      </c>
      <c r="B65" s="14"/>
      <c r="C65" s="14"/>
      <c r="D65" s="14">
        <v>1500</v>
      </c>
      <c r="E65" s="14">
        <v>1500</v>
      </c>
      <c r="F65" s="6"/>
    </row>
    <row r="66" spans="1:6" x14ac:dyDescent="0.2">
      <c r="A66" s="5" t="s">
        <v>46</v>
      </c>
      <c r="B66" s="14"/>
      <c r="C66" s="14"/>
      <c r="D66" s="14">
        <v>60</v>
      </c>
      <c r="E66" s="14">
        <v>60</v>
      </c>
      <c r="F66" s="6"/>
    </row>
    <row r="67" spans="1:6" x14ac:dyDescent="0.2">
      <c r="A67" s="5" t="s">
        <v>54</v>
      </c>
      <c r="B67" s="14"/>
      <c r="C67" s="14"/>
      <c r="D67" s="14">
        <v>315</v>
      </c>
      <c r="E67" s="14">
        <v>315</v>
      </c>
      <c r="F67" s="6" t="s">
        <v>1</v>
      </c>
    </row>
    <row r="68" spans="1:6" x14ac:dyDescent="0.2">
      <c r="A68" s="18" t="s">
        <v>58</v>
      </c>
      <c r="B68" s="14">
        <v>2700</v>
      </c>
      <c r="C68" s="14">
        <v>2700</v>
      </c>
      <c r="D68" s="14"/>
      <c r="E68" s="14"/>
      <c r="F68" s="6"/>
    </row>
    <row r="69" spans="1:6" x14ac:dyDescent="0.2">
      <c r="A69" s="18" t="s">
        <v>57</v>
      </c>
      <c r="B69" s="14">
        <v>2200</v>
      </c>
      <c r="C69" s="14">
        <v>2200</v>
      </c>
      <c r="D69" s="14"/>
      <c r="E69" s="14"/>
      <c r="F69" s="6"/>
    </row>
    <row r="70" spans="1:6" x14ac:dyDescent="0.2">
      <c r="A70" s="18" t="s">
        <v>59</v>
      </c>
      <c r="B70" s="14">
        <v>50</v>
      </c>
      <c r="C70" s="14">
        <v>50</v>
      </c>
      <c r="D70" s="14"/>
      <c r="E70" s="14"/>
      <c r="F70" s="6"/>
    </row>
    <row r="71" spans="1:6" x14ac:dyDescent="0.2">
      <c r="A71" s="5" t="s">
        <v>35</v>
      </c>
      <c r="B71" s="14">
        <v>3675</v>
      </c>
      <c r="C71" s="14">
        <v>3675</v>
      </c>
      <c r="D71" s="14"/>
      <c r="E71" s="14"/>
      <c r="F71" s="17" t="s">
        <v>81</v>
      </c>
    </row>
    <row r="72" spans="1:6" x14ac:dyDescent="0.2">
      <c r="A72" s="19" t="s">
        <v>7</v>
      </c>
      <c r="B72" s="19"/>
      <c r="C72" s="19"/>
      <c r="D72" s="19"/>
      <c r="E72" s="19"/>
      <c r="F72" s="20" t="s">
        <v>8</v>
      </c>
    </row>
    <row r="73" spans="1:6" x14ac:dyDescent="0.2">
      <c r="A73" s="5" t="s">
        <v>36</v>
      </c>
      <c r="B73" s="14"/>
      <c r="C73" s="14"/>
      <c r="D73" s="14">
        <v>1000</v>
      </c>
      <c r="E73" s="14">
        <v>1000</v>
      </c>
      <c r="F73" s="6"/>
    </row>
    <row r="74" spans="1:6" x14ac:dyDescent="0.2">
      <c r="A74" s="5" t="s">
        <v>25</v>
      </c>
      <c r="B74" s="14"/>
      <c r="C74" s="14"/>
      <c r="D74" s="14">
        <v>425</v>
      </c>
      <c r="E74" s="14">
        <v>425</v>
      </c>
      <c r="F74" s="17" t="s">
        <v>79</v>
      </c>
    </row>
    <row r="75" spans="1:6" x14ac:dyDescent="0.2">
      <c r="A75" s="5" t="s">
        <v>26</v>
      </c>
      <c r="B75" s="14"/>
      <c r="C75" s="14"/>
      <c r="D75" s="14">
        <v>1800</v>
      </c>
      <c r="E75" s="14">
        <v>1800</v>
      </c>
      <c r="F75" s="6" t="s">
        <v>17</v>
      </c>
    </row>
    <row r="76" spans="1:6" x14ac:dyDescent="0.2">
      <c r="A76" s="5" t="s">
        <v>27</v>
      </c>
      <c r="B76" s="14"/>
      <c r="C76" s="14"/>
      <c r="D76" s="14">
        <v>150</v>
      </c>
      <c r="E76" s="14">
        <v>150</v>
      </c>
      <c r="F76" s="6"/>
    </row>
    <row r="77" spans="1:6" x14ac:dyDescent="0.2">
      <c r="A77" s="5" t="s">
        <v>39</v>
      </c>
      <c r="B77" s="14"/>
      <c r="C77" s="14"/>
      <c r="D77" s="14">
        <v>0</v>
      </c>
      <c r="E77" s="14">
        <v>0</v>
      </c>
      <c r="F77" s="6" t="s">
        <v>18</v>
      </c>
    </row>
    <row r="78" spans="1:6" x14ac:dyDescent="0.2">
      <c r="A78" s="5" t="s">
        <v>28</v>
      </c>
      <c r="B78" s="14"/>
      <c r="C78" s="14"/>
      <c r="D78" s="14">
        <v>1500</v>
      </c>
      <c r="E78" s="14">
        <v>1500</v>
      </c>
      <c r="F78" s="6"/>
    </row>
    <row r="79" spans="1:6" x14ac:dyDescent="0.2">
      <c r="A79" s="5" t="s">
        <v>46</v>
      </c>
      <c r="B79" s="14"/>
      <c r="C79" s="14"/>
      <c r="D79" s="14">
        <v>60</v>
      </c>
      <c r="E79" s="14">
        <v>60</v>
      </c>
      <c r="F79" s="6"/>
    </row>
    <row r="80" spans="1:6" x14ac:dyDescent="0.2">
      <c r="A80" s="5" t="s">
        <v>54</v>
      </c>
      <c r="B80" s="14"/>
      <c r="C80" s="14"/>
      <c r="D80" s="14">
        <v>315</v>
      </c>
      <c r="E80" s="14">
        <v>315</v>
      </c>
      <c r="F80" s="6" t="s">
        <v>1</v>
      </c>
    </row>
    <row r="81" spans="1:6" x14ac:dyDescent="0.2">
      <c r="A81" s="18" t="s">
        <v>58</v>
      </c>
      <c r="B81" s="14">
        <v>2750</v>
      </c>
      <c r="C81" s="14">
        <v>2750</v>
      </c>
      <c r="D81" s="14"/>
      <c r="E81" s="14"/>
      <c r="F81" s="6"/>
    </row>
    <row r="82" spans="1:6" x14ac:dyDescent="0.2">
      <c r="A82" s="18" t="s">
        <v>57</v>
      </c>
      <c r="B82" s="14">
        <v>2300</v>
      </c>
      <c r="C82" s="14">
        <v>2300</v>
      </c>
      <c r="D82" s="14"/>
      <c r="E82" s="14"/>
      <c r="F82" s="6"/>
    </row>
    <row r="83" spans="1:6" x14ac:dyDescent="0.2">
      <c r="A83" s="18" t="s">
        <v>59</v>
      </c>
      <c r="B83" s="14">
        <v>50</v>
      </c>
      <c r="C83" s="14">
        <v>50</v>
      </c>
      <c r="D83" s="14"/>
      <c r="E83" s="14"/>
      <c r="F83" s="6"/>
    </row>
    <row r="84" spans="1:6" x14ac:dyDescent="0.2">
      <c r="A84" s="5" t="s">
        <v>35</v>
      </c>
      <c r="B84" s="14">
        <v>3900</v>
      </c>
      <c r="C84" s="14">
        <v>3900</v>
      </c>
      <c r="D84" s="14"/>
      <c r="E84" s="14"/>
      <c r="F84" s="17" t="s">
        <v>82</v>
      </c>
    </row>
    <row r="85" spans="1:6" x14ac:dyDescent="0.2">
      <c r="A85" s="5"/>
      <c r="B85" s="14"/>
      <c r="C85" s="14"/>
      <c r="D85" s="14"/>
      <c r="E85" s="14"/>
      <c r="F85" s="6"/>
    </row>
    <row r="86" spans="1:6" x14ac:dyDescent="0.2">
      <c r="A86" s="2" t="s">
        <v>55</v>
      </c>
      <c r="B86" s="14">
        <v>600</v>
      </c>
      <c r="C86" s="14">
        <v>600</v>
      </c>
      <c r="D86" s="24"/>
      <c r="E86" s="23"/>
      <c r="F86" s="2"/>
    </row>
    <row r="87" spans="1:6" x14ac:dyDescent="0.2">
      <c r="A87" s="2"/>
      <c r="B87" s="23"/>
      <c r="C87" s="23"/>
      <c r="D87" s="23"/>
      <c r="E87" s="23"/>
      <c r="F87" s="2"/>
    </row>
    <row r="88" spans="1:6" ht="18" x14ac:dyDescent="0.25">
      <c r="A88" s="4" t="s">
        <v>43</v>
      </c>
      <c r="B88" s="25">
        <f>SUM(B5:B87)</f>
        <v>37740</v>
      </c>
      <c r="C88" s="25">
        <f>SUM(C5:C87)</f>
        <v>37740</v>
      </c>
      <c r="D88" s="25">
        <f>SUM(D5:D87)</f>
        <v>37172</v>
      </c>
      <c r="E88" s="25">
        <f>SUM(E5:E87)</f>
        <v>37172</v>
      </c>
      <c r="F88" s="2"/>
    </row>
    <row r="89" spans="1:6" x14ac:dyDescent="0.2">
      <c r="A89" s="2" t="s">
        <v>44</v>
      </c>
      <c r="B89" s="23">
        <f>B88-D88</f>
        <v>568</v>
      </c>
      <c r="C89" s="23">
        <f>C88-E88</f>
        <v>568</v>
      </c>
      <c r="D89" s="23"/>
      <c r="E89" s="23"/>
      <c r="F89" s="2"/>
    </row>
  </sheetData>
  <mergeCells count="1">
    <mergeCell ref="D3:E3"/>
  </mergeCells>
  <phoneticPr fontId="1" type="noConversion"/>
  <pageMargins left="0.75" right="0.75" top="1" bottom="1" header="0.5" footer="0.5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opLeftCell="A55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3.14062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90</v>
      </c>
    </row>
    <row r="2" spans="1:7" ht="23.25" x14ac:dyDescent="0.35">
      <c r="A2" s="9"/>
      <c r="B2" s="21"/>
      <c r="C2" s="21"/>
      <c r="D2" s="21"/>
      <c r="E2" s="21"/>
      <c r="F2" s="9"/>
      <c r="G2" s="1" t="s">
        <v>91</v>
      </c>
    </row>
    <row r="3" spans="1:7" ht="23.25" x14ac:dyDescent="0.35">
      <c r="A3" s="9"/>
      <c r="B3" s="21" t="s">
        <v>33</v>
      </c>
      <c r="C3" s="21"/>
      <c r="D3" s="209" t="s">
        <v>31</v>
      </c>
      <c r="E3" s="210"/>
      <c r="F3" s="12"/>
      <c r="G3" s="1" t="s">
        <v>92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10200</v>
      </c>
      <c r="C6" s="14">
        <v>10200</v>
      </c>
      <c r="D6" s="14"/>
      <c r="E6" s="14"/>
      <c r="F6" s="17" t="s">
        <v>105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1600</v>
      </c>
      <c r="E12" s="14">
        <v>1600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300</v>
      </c>
      <c r="E13" s="14">
        <v>300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700</v>
      </c>
      <c r="E19" s="14">
        <v>700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300</v>
      </c>
      <c r="E25" s="14">
        <v>300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16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19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6" t="s">
        <v>1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6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19" t="s">
        <v>7</v>
      </c>
      <c r="B59" s="19"/>
      <c r="C59" s="19"/>
      <c r="D59" s="19"/>
      <c r="E59" s="19"/>
      <c r="F59" s="20" t="s">
        <v>8</v>
      </c>
    </row>
    <row r="60" spans="1:6" x14ac:dyDescent="0.2">
      <c r="A60" s="5" t="s">
        <v>36</v>
      </c>
      <c r="B60" s="14"/>
      <c r="C60" s="14"/>
      <c r="D60" s="14">
        <v>1000</v>
      </c>
      <c r="E60" s="14">
        <v>1000</v>
      </c>
      <c r="F60" s="6"/>
    </row>
    <row r="61" spans="1:6" x14ac:dyDescent="0.2">
      <c r="A61" s="5" t="s">
        <v>25</v>
      </c>
      <c r="B61" s="14"/>
      <c r="C61" s="14"/>
      <c r="D61" s="14">
        <v>425</v>
      </c>
      <c r="E61" s="14">
        <v>425</v>
      </c>
      <c r="F61" s="17" t="s">
        <v>79</v>
      </c>
    </row>
    <row r="62" spans="1:6" x14ac:dyDescent="0.2">
      <c r="A62" s="5" t="s">
        <v>26</v>
      </c>
      <c r="B62" s="14"/>
      <c r="C62" s="14"/>
      <c r="D62" s="14">
        <v>1800</v>
      </c>
      <c r="E62" s="14">
        <v>1800</v>
      </c>
      <c r="F62" s="6" t="s">
        <v>17</v>
      </c>
    </row>
    <row r="63" spans="1:6" x14ac:dyDescent="0.2">
      <c r="A63" s="5" t="s">
        <v>27</v>
      </c>
      <c r="B63" s="14"/>
      <c r="C63" s="14"/>
      <c r="D63" s="14">
        <v>150</v>
      </c>
      <c r="E63" s="14">
        <v>150</v>
      </c>
      <c r="F63" s="6"/>
    </row>
    <row r="64" spans="1:6" x14ac:dyDescent="0.2">
      <c r="A64" s="5" t="s">
        <v>39</v>
      </c>
      <c r="B64" s="14"/>
      <c r="C64" s="14"/>
      <c r="D64" s="14">
        <v>0</v>
      </c>
      <c r="E64" s="14">
        <v>0</v>
      </c>
      <c r="F64" s="6" t="s">
        <v>18</v>
      </c>
    </row>
    <row r="65" spans="1:6" x14ac:dyDescent="0.2">
      <c r="A65" s="5" t="s">
        <v>28</v>
      </c>
      <c r="B65" s="14"/>
      <c r="C65" s="14"/>
      <c r="D65" s="14">
        <v>1500</v>
      </c>
      <c r="E65" s="14">
        <v>1500</v>
      </c>
      <c r="F65" s="6"/>
    </row>
    <row r="66" spans="1:6" x14ac:dyDescent="0.2">
      <c r="A66" s="5" t="s">
        <v>46</v>
      </c>
      <c r="B66" s="14"/>
      <c r="C66" s="14"/>
      <c r="D66" s="14">
        <v>60</v>
      </c>
      <c r="E66" s="14">
        <v>60</v>
      </c>
      <c r="F66" s="6"/>
    </row>
    <row r="67" spans="1:6" x14ac:dyDescent="0.2">
      <c r="A67" s="5" t="s">
        <v>54</v>
      </c>
      <c r="B67" s="14"/>
      <c r="C67" s="14"/>
      <c r="D67" s="14">
        <v>315</v>
      </c>
      <c r="E67" s="14">
        <v>315</v>
      </c>
      <c r="F67" s="6" t="s">
        <v>1</v>
      </c>
    </row>
    <row r="68" spans="1:6" x14ac:dyDescent="0.2">
      <c r="A68" s="18" t="s">
        <v>58</v>
      </c>
      <c r="B68" s="14">
        <v>2750</v>
      </c>
      <c r="C68" s="14">
        <v>2750</v>
      </c>
      <c r="D68" s="14"/>
      <c r="E68" s="14"/>
      <c r="F68" s="6"/>
    </row>
    <row r="69" spans="1:6" x14ac:dyDescent="0.2">
      <c r="A69" s="18" t="s">
        <v>57</v>
      </c>
      <c r="B69" s="14">
        <v>2300</v>
      </c>
      <c r="C69" s="14">
        <v>2300</v>
      </c>
      <c r="D69" s="14"/>
      <c r="E69" s="14"/>
      <c r="F69" s="6"/>
    </row>
    <row r="70" spans="1:6" x14ac:dyDescent="0.2">
      <c r="A70" s="18" t="s">
        <v>59</v>
      </c>
      <c r="B70" s="14">
        <v>50</v>
      </c>
      <c r="C70" s="14">
        <v>50</v>
      </c>
      <c r="D70" s="14"/>
      <c r="E70" s="14"/>
      <c r="F70" s="6"/>
    </row>
    <row r="71" spans="1:6" x14ac:dyDescent="0.2">
      <c r="A71" s="5" t="s">
        <v>35</v>
      </c>
      <c r="B71" s="14">
        <v>3900</v>
      </c>
      <c r="C71" s="14">
        <v>3900</v>
      </c>
      <c r="D71" s="14"/>
      <c r="E71" s="14"/>
      <c r="F71" s="17" t="s">
        <v>82</v>
      </c>
    </row>
    <row r="72" spans="1:6" x14ac:dyDescent="0.2">
      <c r="A72" s="5"/>
      <c r="B72" s="14"/>
      <c r="C72" s="14"/>
      <c r="D72" s="14"/>
      <c r="E72" s="14"/>
      <c r="F72" s="6"/>
    </row>
    <row r="73" spans="1:6" x14ac:dyDescent="0.2">
      <c r="A73" s="2" t="s">
        <v>55</v>
      </c>
      <c r="B73" s="14">
        <v>600</v>
      </c>
      <c r="C73" s="14">
        <v>600</v>
      </c>
      <c r="D73" s="24"/>
      <c r="E73" s="23"/>
      <c r="F73" s="2"/>
    </row>
    <row r="74" spans="1:6" x14ac:dyDescent="0.2">
      <c r="A74" s="2"/>
      <c r="B74" s="23"/>
      <c r="C74" s="23"/>
      <c r="D74" s="23"/>
      <c r="E74" s="23"/>
      <c r="F74" s="2"/>
    </row>
    <row r="75" spans="1:6" ht="18" x14ac:dyDescent="0.25">
      <c r="A75" s="4" t="s">
        <v>43</v>
      </c>
      <c r="B75" s="25">
        <f>SUM(B5:B74)</f>
        <v>29475</v>
      </c>
      <c r="C75" s="25">
        <f>SUM(C5:C74)</f>
        <v>29475</v>
      </c>
      <c r="D75" s="25">
        <f>SUM(D5:D74)</f>
        <v>31647</v>
      </c>
      <c r="E75" s="25">
        <f>SUM(E5:E74)</f>
        <v>31647</v>
      </c>
      <c r="F75" s="2"/>
    </row>
    <row r="76" spans="1:6" x14ac:dyDescent="0.2">
      <c r="A76" s="2" t="s">
        <v>44</v>
      </c>
      <c r="B76" s="23">
        <f>B75-D75</f>
        <v>-2172</v>
      </c>
      <c r="C76" s="23">
        <f>C75-E75</f>
        <v>-2172</v>
      </c>
      <c r="D76" s="23"/>
      <c r="E76" s="23"/>
      <c r="F76" s="2"/>
    </row>
  </sheetData>
  <mergeCells count="1">
    <mergeCell ref="D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34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0.710937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91</v>
      </c>
    </row>
    <row r="2" spans="1:7" ht="23.25" x14ac:dyDescent="0.35">
      <c r="A2" s="9"/>
      <c r="B2" s="21"/>
      <c r="C2" s="21"/>
      <c r="D2" s="21"/>
      <c r="E2" s="21"/>
      <c r="F2" s="9"/>
      <c r="G2" s="1" t="s">
        <v>92</v>
      </c>
    </row>
    <row r="3" spans="1:7" ht="23.25" x14ac:dyDescent="0.35">
      <c r="A3" s="9"/>
      <c r="B3" s="21" t="s">
        <v>33</v>
      </c>
      <c r="C3" s="21"/>
      <c r="D3" s="209" t="s">
        <v>31</v>
      </c>
      <c r="E3" s="210"/>
      <c r="F3" s="12"/>
      <c r="G3" s="1" t="s">
        <v>93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0</v>
      </c>
      <c r="E12" s="14">
        <v>0</v>
      </c>
      <c r="F12" s="17" t="s">
        <v>86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5"/>
      <c r="B46" s="14"/>
      <c r="C46" s="14"/>
      <c r="D46" s="14"/>
      <c r="E46" s="14"/>
      <c r="F46" s="6"/>
    </row>
    <row r="47" spans="1:6" x14ac:dyDescent="0.2">
      <c r="A47" s="2" t="s">
        <v>55</v>
      </c>
      <c r="B47" s="14">
        <v>600</v>
      </c>
      <c r="C47" s="14">
        <v>600</v>
      </c>
      <c r="D47" s="24"/>
      <c r="E47" s="23"/>
      <c r="F47" s="2"/>
    </row>
    <row r="48" spans="1:6" x14ac:dyDescent="0.2">
      <c r="A48" s="2" t="s">
        <v>87</v>
      </c>
      <c r="B48" s="14">
        <v>5000</v>
      </c>
      <c r="C48" s="14">
        <v>5000</v>
      </c>
      <c r="D48" s="24"/>
      <c r="E48" s="23"/>
      <c r="F48" s="2" t="s">
        <v>88</v>
      </c>
    </row>
    <row r="49" spans="1:6" x14ac:dyDescent="0.2">
      <c r="A49" s="2"/>
      <c r="B49" s="23"/>
      <c r="C49" s="23"/>
      <c r="D49" s="23"/>
      <c r="E49" s="23"/>
      <c r="F49" s="2"/>
    </row>
    <row r="50" spans="1:6" ht="18" x14ac:dyDescent="0.25">
      <c r="A50" s="4" t="s">
        <v>43</v>
      </c>
      <c r="B50" s="25">
        <f>SUM(B5:B49)</f>
        <v>16490</v>
      </c>
      <c r="C50" s="25">
        <f>SUM(C5:C49)</f>
        <v>16490</v>
      </c>
      <c r="D50" s="25">
        <f>SUM(D5:D49)</f>
        <v>19822</v>
      </c>
      <c r="E50" s="25">
        <f>SUM(E5:E49)</f>
        <v>19822</v>
      </c>
      <c r="F50" s="2"/>
    </row>
    <row r="51" spans="1:6" x14ac:dyDescent="0.2">
      <c r="A51" s="2" t="s">
        <v>44</v>
      </c>
      <c r="B51" s="23">
        <f>B50-D50</f>
        <v>-3332</v>
      </c>
      <c r="C51" s="23">
        <f>C50-E50</f>
        <v>-3332</v>
      </c>
      <c r="D51" s="23"/>
      <c r="E51" s="23"/>
      <c r="F51" s="2"/>
    </row>
  </sheetData>
  <mergeCells count="1">
    <mergeCell ref="D3:E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46" workbookViewId="0">
      <selection activeCell="A72" sqref="A72"/>
    </sheetView>
  </sheetViews>
  <sheetFormatPr defaultColWidth="9.140625" defaultRowHeight="12.75" x14ac:dyDescent="0.2"/>
  <cols>
    <col min="1" max="1" width="32.7109375" style="1" customWidth="1"/>
    <col min="2" max="2" width="13.28515625" style="26" customWidth="1"/>
    <col min="3" max="3" width="12.28515625" style="26" customWidth="1"/>
    <col min="4" max="5" width="13.28515625" style="26" customWidth="1"/>
    <col min="6" max="6" width="58.5703125" style="1" customWidth="1"/>
    <col min="7" max="7" width="21.7109375" style="1" customWidth="1"/>
    <col min="8" max="16384" width="9.140625" style="1"/>
  </cols>
  <sheetData>
    <row r="1" spans="1:7" ht="23.25" x14ac:dyDescent="0.35">
      <c r="A1" s="9" t="s">
        <v>61</v>
      </c>
      <c r="B1" s="21"/>
      <c r="C1" s="21"/>
      <c r="D1" s="21"/>
      <c r="E1" s="21"/>
      <c r="F1" s="9"/>
      <c r="G1" s="1" t="s">
        <v>94</v>
      </c>
    </row>
    <row r="2" spans="1:7" ht="23.25" x14ac:dyDescent="0.35">
      <c r="A2" s="9"/>
      <c r="B2" s="21"/>
      <c r="C2" s="21"/>
      <c r="D2" s="21"/>
      <c r="E2" s="21"/>
      <c r="F2" s="9"/>
      <c r="G2" s="1" t="s">
        <v>91</v>
      </c>
    </row>
    <row r="3" spans="1:7" ht="23.25" x14ac:dyDescent="0.35">
      <c r="A3" s="9"/>
      <c r="B3" s="21" t="s">
        <v>33</v>
      </c>
      <c r="C3" s="21"/>
      <c r="D3" s="209" t="s">
        <v>31</v>
      </c>
      <c r="E3" s="210"/>
      <c r="F3" s="12"/>
      <c r="G3" s="1" t="s">
        <v>92</v>
      </c>
    </row>
    <row r="4" spans="1:7" ht="18" x14ac:dyDescent="0.25">
      <c r="A4" s="10" t="s">
        <v>51</v>
      </c>
      <c r="B4" s="22" t="s">
        <v>32</v>
      </c>
      <c r="C4" s="22" t="s">
        <v>30</v>
      </c>
      <c r="D4" s="22" t="s">
        <v>32</v>
      </c>
      <c r="E4" s="22" t="s">
        <v>30</v>
      </c>
      <c r="F4" s="11" t="s">
        <v>38</v>
      </c>
    </row>
    <row r="5" spans="1:7" x14ac:dyDescent="0.2">
      <c r="A5" s="3" t="s">
        <v>40</v>
      </c>
      <c r="B5" s="23"/>
      <c r="C5" s="23"/>
      <c r="D5" s="23"/>
      <c r="E5" s="23"/>
      <c r="F5" s="2"/>
    </row>
    <row r="6" spans="1:7" x14ac:dyDescent="0.2">
      <c r="A6" s="5" t="s">
        <v>47</v>
      </c>
      <c r="B6" s="14">
        <v>9840</v>
      </c>
      <c r="C6" s="14">
        <v>9840</v>
      </c>
      <c r="D6" s="14"/>
      <c r="E6" s="14"/>
      <c r="F6" s="17" t="s">
        <v>68</v>
      </c>
    </row>
    <row r="7" spans="1:7" x14ac:dyDescent="0.2">
      <c r="A7" s="13" t="s">
        <v>50</v>
      </c>
      <c r="B7" s="14"/>
      <c r="C7" s="14"/>
      <c r="D7" s="14">
        <v>780</v>
      </c>
      <c r="E7" s="14">
        <v>780</v>
      </c>
      <c r="F7" s="27" t="s">
        <v>62</v>
      </c>
    </row>
    <row r="8" spans="1:7" x14ac:dyDescent="0.2">
      <c r="A8" s="13" t="s">
        <v>12</v>
      </c>
      <c r="B8" s="14"/>
      <c r="C8" s="14"/>
      <c r="D8" s="14">
        <v>40</v>
      </c>
      <c r="E8" s="14">
        <v>40</v>
      </c>
      <c r="F8" s="15" t="s">
        <v>13</v>
      </c>
    </row>
    <row r="9" spans="1:7" x14ac:dyDescent="0.2">
      <c r="A9" s="13" t="s">
        <v>52</v>
      </c>
      <c r="B9" s="16"/>
      <c r="C9" s="16"/>
      <c r="D9" s="14">
        <v>144</v>
      </c>
      <c r="E9" s="14">
        <v>144</v>
      </c>
      <c r="F9" s="27" t="s">
        <v>69</v>
      </c>
    </row>
    <row r="10" spans="1:7" x14ac:dyDescent="0.2">
      <c r="A10" s="28" t="s">
        <v>63</v>
      </c>
      <c r="B10" s="14"/>
      <c r="C10" s="14"/>
      <c r="D10" s="14">
        <v>100</v>
      </c>
      <c r="E10" s="14">
        <v>100</v>
      </c>
      <c r="F10" s="27" t="s">
        <v>70</v>
      </c>
    </row>
    <row r="11" spans="1:7" x14ac:dyDescent="0.2">
      <c r="A11" s="5" t="s">
        <v>0</v>
      </c>
      <c r="B11" s="14">
        <v>450</v>
      </c>
      <c r="C11" s="14">
        <v>450</v>
      </c>
      <c r="D11" s="14"/>
      <c r="E11" s="14"/>
      <c r="F11" s="17" t="s">
        <v>71</v>
      </c>
    </row>
    <row r="12" spans="1:7" x14ac:dyDescent="0.2">
      <c r="A12" s="5" t="s">
        <v>42</v>
      </c>
      <c r="B12" s="14"/>
      <c r="C12" s="14"/>
      <c r="D12" s="14">
        <v>800</v>
      </c>
      <c r="E12" s="14">
        <v>800</v>
      </c>
      <c r="F12" s="6" t="s">
        <v>10</v>
      </c>
    </row>
    <row r="13" spans="1:7" x14ac:dyDescent="0.2">
      <c r="A13" s="5" t="s">
        <v>22</v>
      </c>
      <c r="B13" s="14"/>
      <c r="C13" s="14"/>
      <c r="D13" s="14">
        <v>400</v>
      </c>
      <c r="E13" s="14">
        <v>400</v>
      </c>
      <c r="F13" s="17" t="s">
        <v>72</v>
      </c>
    </row>
    <row r="14" spans="1:7" x14ac:dyDescent="0.2">
      <c r="A14" s="5" t="s">
        <v>23</v>
      </c>
      <c r="B14" s="14"/>
      <c r="C14" s="14"/>
      <c r="D14" s="14">
        <v>0</v>
      </c>
      <c r="E14" s="14">
        <v>0</v>
      </c>
      <c r="F14" s="6" t="s">
        <v>29</v>
      </c>
    </row>
    <row r="15" spans="1:7" x14ac:dyDescent="0.2">
      <c r="A15" s="5" t="s">
        <v>24</v>
      </c>
      <c r="B15" s="14"/>
      <c r="C15" s="14"/>
      <c r="D15" s="14">
        <v>750</v>
      </c>
      <c r="E15" s="14">
        <v>750</v>
      </c>
      <c r="F15" s="17" t="s">
        <v>73</v>
      </c>
    </row>
    <row r="16" spans="1:7" x14ac:dyDescent="0.2">
      <c r="A16" s="18" t="s">
        <v>83</v>
      </c>
      <c r="B16" s="14"/>
      <c r="C16" s="14"/>
      <c r="D16" s="14">
        <v>0</v>
      </c>
      <c r="E16" s="14">
        <v>0</v>
      </c>
      <c r="F16" s="17"/>
    </row>
    <row r="17" spans="1:6" x14ac:dyDescent="0.2">
      <c r="A17" s="5" t="s">
        <v>2</v>
      </c>
      <c r="B17" s="14"/>
      <c r="C17" s="14"/>
      <c r="D17" s="14">
        <v>101</v>
      </c>
      <c r="E17" s="14">
        <v>101</v>
      </c>
      <c r="F17" s="6"/>
    </row>
    <row r="18" spans="1:6" x14ac:dyDescent="0.2">
      <c r="A18" s="5" t="s">
        <v>3</v>
      </c>
      <c r="B18" s="14"/>
      <c r="C18" s="14"/>
      <c r="D18" s="14">
        <v>100</v>
      </c>
      <c r="E18" s="14">
        <v>100</v>
      </c>
      <c r="F18" s="6"/>
    </row>
    <row r="19" spans="1:6" x14ac:dyDescent="0.2">
      <c r="A19" s="5" t="s">
        <v>5</v>
      </c>
      <c r="B19" s="14"/>
      <c r="C19" s="14"/>
      <c r="D19" s="14">
        <v>850</v>
      </c>
      <c r="E19" s="14">
        <v>850</v>
      </c>
      <c r="F19" s="6"/>
    </row>
    <row r="20" spans="1:6" x14ac:dyDescent="0.2">
      <c r="A20" s="5" t="s">
        <v>11</v>
      </c>
      <c r="B20" s="14"/>
      <c r="C20" s="14"/>
      <c r="D20" s="14">
        <v>200</v>
      </c>
      <c r="E20" s="14">
        <v>200</v>
      </c>
      <c r="F20" s="6" t="s">
        <v>20</v>
      </c>
    </row>
    <row r="21" spans="1:6" x14ac:dyDescent="0.2">
      <c r="A21" s="18" t="s">
        <v>84</v>
      </c>
      <c r="B21" s="14"/>
      <c r="C21" s="14"/>
      <c r="D21" s="14">
        <v>600</v>
      </c>
      <c r="E21" s="14">
        <v>600</v>
      </c>
      <c r="F21" s="17" t="s">
        <v>85</v>
      </c>
    </row>
    <row r="22" spans="1:6" x14ac:dyDescent="0.2">
      <c r="A22" s="5" t="s">
        <v>14</v>
      </c>
      <c r="B22" s="14"/>
      <c r="C22" s="14"/>
      <c r="D22" s="14">
        <v>400</v>
      </c>
      <c r="E22" s="14">
        <v>400</v>
      </c>
      <c r="F22" s="17" t="s">
        <v>74</v>
      </c>
    </row>
    <row r="23" spans="1:6" x14ac:dyDescent="0.2">
      <c r="A23" s="5" t="s">
        <v>4</v>
      </c>
      <c r="B23" s="14"/>
      <c r="C23" s="14"/>
      <c r="D23" s="14">
        <v>0</v>
      </c>
      <c r="E23" s="14">
        <v>0</v>
      </c>
      <c r="F23" s="17" t="s">
        <v>64</v>
      </c>
    </row>
    <row r="24" spans="1:6" x14ac:dyDescent="0.2">
      <c r="A24" s="18" t="s">
        <v>60</v>
      </c>
      <c r="B24" s="14"/>
      <c r="C24" s="14"/>
      <c r="D24" s="14">
        <v>100</v>
      </c>
      <c r="E24" s="14">
        <v>100</v>
      </c>
      <c r="F24" s="6"/>
    </row>
    <row r="25" spans="1:6" ht="25.5" x14ac:dyDescent="0.2">
      <c r="A25" s="18" t="s">
        <v>66</v>
      </c>
      <c r="B25" s="14"/>
      <c r="C25" s="14"/>
      <c r="D25" s="14">
        <v>325</v>
      </c>
      <c r="E25" s="14">
        <v>325</v>
      </c>
      <c r="F25" s="6"/>
    </row>
    <row r="26" spans="1:6" x14ac:dyDescent="0.2">
      <c r="A26" s="18" t="s">
        <v>67</v>
      </c>
      <c r="B26" s="14"/>
      <c r="C26" s="14"/>
      <c r="D26" s="14">
        <v>400</v>
      </c>
      <c r="E26" s="14">
        <v>400</v>
      </c>
      <c r="F26" s="6"/>
    </row>
    <row r="27" spans="1:6" x14ac:dyDescent="0.2">
      <c r="A27" s="5" t="s">
        <v>48</v>
      </c>
      <c r="B27" s="14"/>
      <c r="C27" s="14"/>
      <c r="D27" s="14">
        <v>252</v>
      </c>
      <c r="E27" s="14">
        <v>252</v>
      </c>
      <c r="F27" s="6"/>
    </row>
    <row r="28" spans="1:6" x14ac:dyDescent="0.2">
      <c r="A28" s="29" t="s">
        <v>95</v>
      </c>
      <c r="B28" s="14"/>
      <c r="C28" s="14"/>
      <c r="D28" s="14"/>
      <c r="E28" s="14"/>
      <c r="F28" s="6" t="s">
        <v>45</v>
      </c>
    </row>
    <row r="29" spans="1:6" x14ac:dyDescent="0.2">
      <c r="A29" s="30" t="s">
        <v>100</v>
      </c>
      <c r="B29" s="14"/>
      <c r="C29" s="14"/>
      <c r="D29" s="14">
        <v>1050</v>
      </c>
      <c r="E29" s="14">
        <v>1050</v>
      </c>
      <c r="F29" s="31" t="s">
        <v>101</v>
      </c>
    </row>
    <row r="30" spans="1:6" x14ac:dyDescent="0.2">
      <c r="A30" s="30" t="s">
        <v>99</v>
      </c>
      <c r="B30" s="14"/>
      <c r="C30" s="14"/>
      <c r="D30" s="14">
        <v>1750</v>
      </c>
      <c r="E30" s="14">
        <v>1750</v>
      </c>
      <c r="F30" s="31" t="s">
        <v>102</v>
      </c>
    </row>
    <row r="31" spans="1:6" x14ac:dyDescent="0.2">
      <c r="A31" s="30" t="s">
        <v>37</v>
      </c>
      <c r="B31" s="14"/>
      <c r="C31" s="14"/>
      <c r="D31" s="14">
        <v>1750</v>
      </c>
      <c r="E31" s="14">
        <v>1750</v>
      </c>
      <c r="F31" s="31" t="s">
        <v>102</v>
      </c>
    </row>
    <row r="32" spans="1:6" x14ac:dyDescent="0.2">
      <c r="A32" s="30" t="s">
        <v>98</v>
      </c>
      <c r="B32" s="14"/>
      <c r="C32" s="14"/>
      <c r="D32" s="14">
        <v>2100</v>
      </c>
      <c r="E32" s="14">
        <v>2100</v>
      </c>
      <c r="F32" s="31" t="s">
        <v>103</v>
      </c>
    </row>
    <row r="33" spans="1:6" x14ac:dyDescent="0.2">
      <c r="A33" s="30" t="s">
        <v>97</v>
      </c>
      <c r="B33" s="14"/>
      <c r="C33" s="14"/>
      <c r="D33" s="14">
        <v>2450</v>
      </c>
      <c r="E33" s="14">
        <v>2450</v>
      </c>
      <c r="F33" s="31" t="s">
        <v>104</v>
      </c>
    </row>
    <row r="34" spans="1:6" x14ac:dyDescent="0.2">
      <c r="A34" s="30" t="s">
        <v>96</v>
      </c>
      <c r="B34" s="14"/>
      <c r="C34" s="14"/>
      <c r="D34" s="14">
        <v>2100</v>
      </c>
      <c r="E34" s="14">
        <v>2100</v>
      </c>
      <c r="F34" s="31" t="s">
        <v>103</v>
      </c>
    </row>
    <row r="35" spans="1:6" x14ac:dyDescent="0.2">
      <c r="A35" s="5" t="s">
        <v>21</v>
      </c>
      <c r="B35" s="14"/>
      <c r="C35" s="14"/>
      <c r="D35" s="14">
        <v>1280</v>
      </c>
      <c r="E35" s="14">
        <v>1280</v>
      </c>
      <c r="F35" s="17" t="s">
        <v>65</v>
      </c>
    </row>
    <row r="36" spans="1:6" x14ac:dyDescent="0.2">
      <c r="A36" s="3" t="s">
        <v>41</v>
      </c>
      <c r="B36" s="14"/>
      <c r="C36" s="14"/>
      <c r="D36" s="14"/>
      <c r="E36" s="14"/>
      <c r="F36" s="6" t="s">
        <v>49</v>
      </c>
    </row>
    <row r="37" spans="1:6" x14ac:dyDescent="0.2">
      <c r="A37" s="18" t="s">
        <v>75</v>
      </c>
      <c r="B37" s="14"/>
      <c r="C37" s="14"/>
      <c r="D37" s="14">
        <v>600</v>
      </c>
      <c r="E37" s="14">
        <v>600</v>
      </c>
      <c r="F37" s="17" t="s">
        <v>78</v>
      </c>
    </row>
    <row r="38" spans="1:6" x14ac:dyDescent="0.2">
      <c r="A38" s="18" t="s">
        <v>76</v>
      </c>
      <c r="B38" s="14"/>
      <c r="C38" s="14"/>
      <c r="D38" s="14">
        <v>600</v>
      </c>
      <c r="E38" s="14">
        <v>600</v>
      </c>
      <c r="F38" s="17" t="s">
        <v>78</v>
      </c>
    </row>
    <row r="39" spans="1:6" x14ac:dyDescent="0.2">
      <c r="A39" s="18" t="s">
        <v>77</v>
      </c>
      <c r="B39" s="14"/>
      <c r="C39" s="14"/>
      <c r="D39" s="14">
        <v>600</v>
      </c>
      <c r="E39" s="14">
        <v>600</v>
      </c>
      <c r="F39" s="17" t="s">
        <v>78</v>
      </c>
    </row>
    <row r="40" spans="1:6" x14ac:dyDescent="0.2">
      <c r="A40" s="8" t="s">
        <v>53</v>
      </c>
      <c r="B40" s="14"/>
      <c r="C40" s="14"/>
      <c r="D40" s="14"/>
      <c r="E40" s="14"/>
      <c r="F40" s="6"/>
    </row>
    <row r="41" spans="1:6" x14ac:dyDescent="0.2">
      <c r="A41" s="7" t="s">
        <v>26</v>
      </c>
      <c r="B41" s="14"/>
      <c r="C41" s="14"/>
      <c r="D41" s="14"/>
      <c r="E41" s="14"/>
      <c r="F41" s="6"/>
    </row>
    <row r="42" spans="1:6" x14ac:dyDescent="0.2">
      <c r="A42" s="7" t="s">
        <v>39</v>
      </c>
      <c r="B42" s="14"/>
      <c r="C42" s="14"/>
      <c r="D42" s="14"/>
      <c r="E42" s="14"/>
      <c r="F42" s="6"/>
    </row>
    <row r="43" spans="1:6" x14ac:dyDescent="0.2">
      <c r="A43" s="7" t="s">
        <v>27</v>
      </c>
      <c r="B43" s="14"/>
      <c r="C43" s="14"/>
      <c r="D43" s="14"/>
      <c r="E43" s="14"/>
      <c r="F43" s="6"/>
    </row>
    <row r="44" spans="1:6" x14ac:dyDescent="0.2">
      <c r="A44" s="7" t="s">
        <v>28</v>
      </c>
      <c r="B44" s="14"/>
      <c r="C44" s="14"/>
      <c r="D44" s="14"/>
      <c r="E44" s="14"/>
      <c r="F44" s="6"/>
    </row>
    <row r="45" spans="1:6" x14ac:dyDescent="0.2">
      <c r="A45" s="7" t="s">
        <v>34</v>
      </c>
      <c r="B45" s="14">
        <v>600</v>
      </c>
      <c r="C45" s="14">
        <v>600</v>
      </c>
      <c r="D45" s="14"/>
      <c r="E45" s="14"/>
      <c r="F45" s="6"/>
    </row>
    <row r="46" spans="1:6" x14ac:dyDescent="0.2">
      <c r="A46" s="19" t="s">
        <v>16</v>
      </c>
      <c r="B46" s="19"/>
      <c r="C46" s="19"/>
      <c r="D46" s="19"/>
      <c r="E46" s="19"/>
      <c r="F46" s="20" t="s">
        <v>6</v>
      </c>
    </row>
    <row r="47" spans="1:6" x14ac:dyDescent="0.2">
      <c r="A47" s="5" t="s">
        <v>36</v>
      </c>
      <c r="B47" s="14"/>
      <c r="C47" s="14"/>
      <c r="D47" s="14">
        <v>1000</v>
      </c>
      <c r="E47" s="14">
        <v>1000</v>
      </c>
      <c r="F47" s="6"/>
    </row>
    <row r="48" spans="1:6" x14ac:dyDescent="0.2">
      <c r="A48" s="5" t="s">
        <v>25</v>
      </c>
      <c r="B48" s="14"/>
      <c r="C48" s="14"/>
      <c r="D48" s="14">
        <v>425</v>
      </c>
      <c r="E48" s="14">
        <v>425</v>
      </c>
      <c r="F48" s="17" t="s">
        <v>79</v>
      </c>
    </row>
    <row r="49" spans="1:6" x14ac:dyDescent="0.2">
      <c r="A49" s="5" t="s">
        <v>26</v>
      </c>
      <c r="B49" s="14"/>
      <c r="C49" s="14"/>
      <c r="D49" s="14">
        <v>1800</v>
      </c>
      <c r="E49" s="14">
        <v>1800</v>
      </c>
      <c r="F49" s="17" t="s">
        <v>56</v>
      </c>
    </row>
    <row r="50" spans="1:6" x14ac:dyDescent="0.2">
      <c r="A50" s="5" t="s">
        <v>27</v>
      </c>
      <c r="B50" s="14"/>
      <c r="C50" s="14"/>
      <c r="D50" s="14">
        <v>150</v>
      </c>
      <c r="E50" s="14">
        <v>150</v>
      </c>
      <c r="F50" s="6"/>
    </row>
    <row r="51" spans="1:6" x14ac:dyDescent="0.2">
      <c r="A51" s="5" t="s">
        <v>39</v>
      </c>
      <c r="B51" s="14"/>
      <c r="C51" s="14"/>
      <c r="D51" s="14">
        <v>0</v>
      </c>
      <c r="E51" s="14">
        <v>0</v>
      </c>
      <c r="F51" s="6" t="s">
        <v>18</v>
      </c>
    </row>
    <row r="52" spans="1:6" x14ac:dyDescent="0.2">
      <c r="A52" s="5" t="s">
        <v>28</v>
      </c>
      <c r="B52" s="14"/>
      <c r="C52" s="14"/>
      <c r="D52" s="14">
        <v>1500</v>
      </c>
      <c r="E52" s="14">
        <v>1500</v>
      </c>
      <c r="F52" s="6"/>
    </row>
    <row r="53" spans="1:6" x14ac:dyDescent="0.2">
      <c r="A53" s="5" t="s">
        <v>46</v>
      </c>
      <c r="B53" s="14"/>
      <c r="C53" s="14"/>
      <c r="D53" s="14">
        <v>60</v>
      </c>
      <c r="E53" s="14">
        <v>60</v>
      </c>
      <c r="F53" s="6"/>
    </row>
    <row r="54" spans="1:6" x14ac:dyDescent="0.2">
      <c r="A54" s="5" t="s">
        <v>54</v>
      </c>
      <c r="B54" s="14"/>
      <c r="C54" s="14"/>
      <c r="D54" s="14">
        <v>315</v>
      </c>
      <c r="E54" s="14">
        <v>315</v>
      </c>
      <c r="F54" s="6" t="s">
        <v>1</v>
      </c>
    </row>
    <row r="55" spans="1:6" x14ac:dyDescent="0.2">
      <c r="A55" s="18" t="s">
        <v>58</v>
      </c>
      <c r="B55" s="14">
        <v>2700</v>
      </c>
      <c r="C55" s="14">
        <v>2700</v>
      </c>
      <c r="D55" s="14"/>
      <c r="E55" s="14"/>
      <c r="F55" s="6"/>
    </row>
    <row r="56" spans="1:6" x14ac:dyDescent="0.2">
      <c r="A56" s="18" t="s">
        <v>57</v>
      </c>
      <c r="B56" s="14">
        <v>2200</v>
      </c>
      <c r="C56" s="14">
        <v>2200</v>
      </c>
      <c r="D56" s="14"/>
      <c r="E56" s="14"/>
      <c r="F56" s="6"/>
    </row>
    <row r="57" spans="1:6" x14ac:dyDescent="0.2">
      <c r="A57" s="18" t="s">
        <v>59</v>
      </c>
      <c r="B57" s="14">
        <v>50</v>
      </c>
      <c r="C57" s="14">
        <v>50</v>
      </c>
      <c r="D57" s="14"/>
      <c r="E57" s="14"/>
      <c r="F57" s="6"/>
    </row>
    <row r="58" spans="1:6" x14ac:dyDescent="0.2">
      <c r="A58" s="5" t="s">
        <v>35</v>
      </c>
      <c r="B58" s="14">
        <v>3675</v>
      </c>
      <c r="C58" s="14">
        <v>3675</v>
      </c>
      <c r="D58" s="14"/>
      <c r="E58" s="14"/>
      <c r="F58" s="17" t="s">
        <v>81</v>
      </c>
    </row>
    <row r="59" spans="1:6" x14ac:dyDescent="0.2">
      <c r="A59" s="5"/>
      <c r="B59" s="14"/>
      <c r="C59" s="14"/>
      <c r="D59" s="14"/>
      <c r="E59" s="14"/>
      <c r="F59" s="6"/>
    </row>
    <row r="60" spans="1:6" x14ac:dyDescent="0.2">
      <c r="A60" s="2" t="s">
        <v>55</v>
      </c>
      <c r="B60" s="14">
        <v>600</v>
      </c>
      <c r="C60" s="14">
        <v>600</v>
      </c>
      <c r="D60" s="24"/>
      <c r="E60" s="23"/>
      <c r="F60" s="2"/>
    </row>
    <row r="61" spans="1:6" x14ac:dyDescent="0.2">
      <c r="A61" s="2"/>
      <c r="B61" s="23"/>
      <c r="C61" s="23"/>
      <c r="D61" s="23"/>
      <c r="E61" s="23"/>
      <c r="F61" s="2"/>
    </row>
    <row r="62" spans="1:6" ht="18" x14ac:dyDescent="0.25">
      <c r="A62" s="4" t="s">
        <v>43</v>
      </c>
      <c r="B62" s="25">
        <f>SUM(B5:B61)</f>
        <v>20115</v>
      </c>
      <c r="C62" s="25">
        <f>SUM(C5:C61)</f>
        <v>20115</v>
      </c>
      <c r="D62" s="25">
        <f>SUM(D5:D61)</f>
        <v>25872</v>
      </c>
      <c r="E62" s="25">
        <f>SUM(E5:E61)</f>
        <v>25872</v>
      </c>
      <c r="F62" s="2"/>
    </row>
    <row r="63" spans="1:6" x14ac:dyDescent="0.2">
      <c r="A63" s="2" t="s">
        <v>44</v>
      </c>
      <c r="B63" s="23">
        <f>B62-D62</f>
        <v>-5757</v>
      </c>
      <c r="C63" s="23">
        <f>C62-E62</f>
        <v>-5757</v>
      </c>
      <c r="D63" s="23"/>
      <c r="E63" s="23"/>
      <c r="F63" s="2"/>
    </row>
  </sheetData>
  <mergeCells count="1">
    <mergeCell ref="D3:E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topLeftCell="A13" zoomScale="106" zoomScaleNormal="106" workbookViewId="0">
      <selection activeCell="F28" sqref="F28"/>
    </sheetView>
  </sheetViews>
  <sheetFormatPr defaultColWidth="9.140625" defaultRowHeight="12.75" x14ac:dyDescent="0.2"/>
  <cols>
    <col min="1" max="1" width="27.85546875" style="1" customWidth="1"/>
    <col min="2" max="2" width="13.28515625" style="26" customWidth="1"/>
    <col min="3" max="3" width="12.28515625" style="26" customWidth="1"/>
    <col min="4" max="4" width="13.28515625" style="26" customWidth="1"/>
    <col min="5" max="5" width="11.5703125" style="26" customWidth="1"/>
    <col min="6" max="6" width="19.140625" style="1" customWidth="1"/>
    <col min="7" max="8" width="17" style="1" customWidth="1"/>
    <col min="9" max="9" width="2.42578125" style="1" customWidth="1"/>
    <col min="10" max="10" width="25.140625" style="1" customWidth="1"/>
    <col min="11" max="11" width="3.42578125" style="1" customWidth="1"/>
    <col min="12" max="12" width="3.7109375" style="1" customWidth="1"/>
    <col min="13" max="13" width="16.5703125" style="1" customWidth="1"/>
    <col min="14" max="14" width="14.5703125" style="1" customWidth="1"/>
    <col min="15" max="15" width="14.28515625" style="1" customWidth="1"/>
    <col min="16" max="16" width="15" style="1" customWidth="1"/>
    <col min="17" max="16384" width="9.140625" style="1"/>
  </cols>
  <sheetData>
    <row r="1" spans="1:16" ht="23.25" x14ac:dyDescent="0.35">
      <c r="A1" s="216" t="s">
        <v>205</v>
      </c>
      <c r="B1" s="217"/>
      <c r="C1" s="217"/>
      <c r="D1" s="217"/>
      <c r="E1" s="217"/>
      <c r="F1" s="217"/>
      <c r="G1" s="217"/>
      <c r="H1" s="217"/>
      <c r="I1" s="34"/>
      <c r="J1" s="76"/>
      <c r="L1" s="34"/>
      <c r="M1" s="34"/>
      <c r="N1" s="34"/>
      <c r="O1" s="34"/>
    </row>
    <row r="2" spans="1:16" ht="24" thickBot="1" x14ac:dyDescent="0.4">
      <c r="A2" s="9"/>
      <c r="B2" s="21"/>
      <c r="C2" s="21"/>
      <c r="D2" s="21"/>
      <c r="E2" s="21"/>
      <c r="F2" s="9"/>
      <c r="G2" s="9"/>
      <c r="H2" s="95"/>
      <c r="I2" s="95"/>
      <c r="K2" s="34"/>
      <c r="L2" s="34"/>
      <c r="M2" s="34"/>
      <c r="N2" s="34"/>
      <c r="O2" s="34"/>
    </row>
    <row r="3" spans="1:16" ht="24" thickBot="1" x14ac:dyDescent="0.4">
      <c r="A3" s="9"/>
      <c r="B3" s="44" t="s">
        <v>33</v>
      </c>
      <c r="C3" s="45"/>
      <c r="D3" s="211" t="s">
        <v>161</v>
      </c>
      <c r="E3" s="212"/>
      <c r="F3" s="46"/>
      <c r="G3" s="46"/>
      <c r="H3" s="46"/>
      <c r="I3" s="46"/>
    </row>
    <row r="4" spans="1:16" ht="21" thickBot="1" x14ac:dyDescent="0.35">
      <c r="A4" s="10" t="s">
        <v>51</v>
      </c>
      <c r="B4" s="43" t="s">
        <v>32</v>
      </c>
      <c r="C4" s="43" t="s">
        <v>30</v>
      </c>
      <c r="D4" s="43" t="s">
        <v>32</v>
      </c>
      <c r="E4" s="43" t="s">
        <v>30</v>
      </c>
      <c r="F4" s="213" t="s">
        <v>38</v>
      </c>
      <c r="G4" s="214"/>
      <c r="H4" s="215"/>
      <c r="I4" s="92"/>
      <c r="J4" s="32"/>
      <c r="K4" s="126" t="s">
        <v>107</v>
      </c>
      <c r="L4" s="127"/>
      <c r="M4" s="122"/>
      <c r="N4" s="35"/>
      <c r="O4" s="35"/>
      <c r="P4" s="36"/>
    </row>
    <row r="5" spans="1:16" x14ac:dyDescent="0.2">
      <c r="A5" s="121"/>
      <c r="B5" s="23"/>
      <c r="C5" s="23"/>
      <c r="D5" s="23"/>
      <c r="E5" s="53"/>
      <c r="F5" s="85" t="s">
        <v>143</v>
      </c>
      <c r="G5" s="83" t="s">
        <v>191</v>
      </c>
      <c r="H5" s="57"/>
      <c r="I5" s="41"/>
      <c r="K5" s="37"/>
      <c r="L5" s="38"/>
      <c r="M5" s="38"/>
      <c r="N5" s="38"/>
      <c r="O5" s="38"/>
      <c r="P5" s="39"/>
    </row>
    <row r="6" spans="1:16" ht="13.5" thickBot="1" x14ac:dyDescent="0.25">
      <c r="A6" s="5" t="s">
        <v>195</v>
      </c>
      <c r="B6" s="14">
        <f>(F6*G6) +(F7*G7)</f>
        <v>14500</v>
      </c>
      <c r="C6" s="14">
        <v>0</v>
      </c>
      <c r="D6" s="14"/>
      <c r="E6" s="54"/>
      <c r="F6" s="141">
        <f>SUM(O13:O14)</f>
        <v>18</v>
      </c>
      <c r="G6" s="190">
        <f>O26</f>
        <v>150</v>
      </c>
      <c r="H6" s="59" t="s">
        <v>217</v>
      </c>
      <c r="I6" s="156"/>
      <c r="K6" s="40"/>
      <c r="L6" s="52"/>
      <c r="M6" s="55"/>
      <c r="N6" s="38"/>
      <c r="O6" s="38"/>
      <c r="P6" s="78"/>
    </row>
    <row r="7" spans="1:16" ht="13.5" thickBot="1" x14ac:dyDescent="0.25">
      <c r="A7" s="5" t="s">
        <v>236</v>
      </c>
      <c r="B7" s="138">
        <v>300</v>
      </c>
      <c r="C7" s="14">
        <v>0</v>
      </c>
      <c r="D7" s="14"/>
      <c r="E7" s="54"/>
      <c r="F7" s="141">
        <f>SUM(O15:O18)</f>
        <v>59</v>
      </c>
      <c r="G7" s="190">
        <f>O27</f>
        <v>200</v>
      </c>
      <c r="H7" s="59" t="s">
        <v>218</v>
      </c>
      <c r="I7" s="156"/>
      <c r="K7" s="40"/>
      <c r="L7" s="168" t="s">
        <v>47</v>
      </c>
      <c r="M7" s="169"/>
      <c r="N7" s="41"/>
      <c r="O7" s="41"/>
      <c r="P7" s="39"/>
    </row>
    <row r="8" spans="1:16" x14ac:dyDescent="0.2">
      <c r="A8" s="5" t="s">
        <v>193</v>
      </c>
      <c r="B8" s="138">
        <f>76*5*10</f>
        <v>3800</v>
      </c>
      <c r="C8" s="14">
        <v>0</v>
      </c>
      <c r="D8" s="14"/>
      <c r="E8" s="54"/>
      <c r="F8" s="96"/>
      <c r="G8" s="97"/>
      <c r="H8" s="59"/>
      <c r="I8" s="156"/>
      <c r="K8" s="40"/>
      <c r="L8" s="136"/>
      <c r="M8" s="154"/>
      <c r="N8" s="154"/>
      <c r="O8" s="41"/>
      <c r="P8" s="39"/>
    </row>
    <row r="9" spans="1:16" x14ac:dyDescent="0.2">
      <c r="A9" s="5" t="s">
        <v>197</v>
      </c>
      <c r="B9" s="138">
        <v>0</v>
      </c>
      <c r="C9" s="14">
        <v>0</v>
      </c>
      <c r="D9" s="14"/>
      <c r="E9" s="54"/>
      <c r="F9" s="204" t="s">
        <v>243</v>
      </c>
      <c r="G9" s="97"/>
      <c r="H9" s="59"/>
      <c r="I9" s="156"/>
      <c r="K9" s="40"/>
      <c r="L9" s="136"/>
      <c r="M9" s="154"/>
      <c r="N9" s="154"/>
      <c r="O9" s="41"/>
      <c r="P9" s="39"/>
    </row>
    <row r="10" spans="1:16" x14ac:dyDescent="0.2">
      <c r="A10" s="5" t="s">
        <v>241</v>
      </c>
      <c r="B10" s="138">
        <f>15*300</f>
        <v>4500</v>
      </c>
      <c r="C10" s="14">
        <v>0</v>
      </c>
      <c r="D10" s="14"/>
      <c r="E10" s="54"/>
      <c r="F10" s="204" t="s">
        <v>244</v>
      </c>
      <c r="G10" s="97"/>
      <c r="H10" s="59"/>
      <c r="I10" s="156"/>
      <c r="K10" s="40"/>
      <c r="L10" s="136"/>
      <c r="M10" s="154"/>
      <c r="N10" s="154"/>
      <c r="O10" s="41"/>
      <c r="P10" s="39"/>
    </row>
    <row r="11" spans="1:16" x14ac:dyDescent="0.2">
      <c r="A11" s="119"/>
      <c r="B11" s="14"/>
      <c r="C11" s="14"/>
      <c r="D11" s="14"/>
      <c r="E11" s="54"/>
      <c r="F11" s="65"/>
      <c r="G11" s="60"/>
      <c r="H11" s="61"/>
      <c r="I11" s="157"/>
      <c r="K11" s="40"/>
      <c r="L11" s="41"/>
      <c r="M11" s="42"/>
      <c r="N11" s="191" t="s">
        <v>174</v>
      </c>
      <c r="O11" s="191" t="s">
        <v>175</v>
      </c>
      <c r="P11" s="39"/>
    </row>
    <row r="12" spans="1:16" x14ac:dyDescent="0.2">
      <c r="A12" s="119" t="s">
        <v>164</v>
      </c>
      <c r="B12" s="14"/>
      <c r="C12" s="14"/>
      <c r="D12" s="138">
        <v>788</v>
      </c>
      <c r="E12" s="54">
        <v>0</v>
      </c>
      <c r="F12" s="62" t="s">
        <v>221</v>
      </c>
      <c r="G12" s="60"/>
      <c r="H12" s="61"/>
      <c r="I12" s="157"/>
      <c r="K12" s="40"/>
      <c r="L12" s="41"/>
      <c r="M12" s="42"/>
      <c r="N12" s="192" t="s">
        <v>198</v>
      </c>
      <c r="O12" s="192" t="s">
        <v>206</v>
      </c>
      <c r="P12" s="39"/>
    </row>
    <row r="13" spans="1:16" x14ac:dyDescent="0.2">
      <c r="A13" s="119" t="s">
        <v>237</v>
      </c>
      <c r="B13" s="14"/>
      <c r="C13" s="14"/>
      <c r="D13" s="138">
        <v>40</v>
      </c>
      <c r="E13" s="54">
        <v>0</v>
      </c>
      <c r="F13" s="62"/>
      <c r="G13" s="66"/>
      <c r="H13" s="67"/>
      <c r="I13" s="154"/>
      <c r="K13" s="40"/>
      <c r="L13" s="41"/>
      <c r="M13" s="42" t="s">
        <v>108</v>
      </c>
      <c r="N13" s="80">
        <v>8</v>
      </c>
      <c r="O13" s="80">
        <v>8</v>
      </c>
      <c r="P13" s="90">
        <v>2</v>
      </c>
    </row>
    <row r="14" spans="1:16" x14ac:dyDescent="0.2">
      <c r="A14" s="5" t="s">
        <v>199</v>
      </c>
      <c r="B14" s="14"/>
      <c r="C14" s="14"/>
      <c r="D14" s="138">
        <v>0</v>
      </c>
      <c r="E14" s="54">
        <v>0</v>
      </c>
      <c r="F14" s="69" t="s">
        <v>158</v>
      </c>
      <c r="G14" s="70"/>
      <c r="H14" s="67"/>
      <c r="I14" s="154"/>
      <c r="K14" s="40"/>
      <c r="L14" s="41"/>
      <c r="M14" s="42" t="s">
        <v>109</v>
      </c>
      <c r="N14" s="80">
        <v>10</v>
      </c>
      <c r="O14" s="80">
        <v>10</v>
      </c>
      <c r="P14" s="90">
        <v>2</v>
      </c>
    </row>
    <row r="15" spans="1:16" x14ac:dyDescent="0.2">
      <c r="A15" s="153" t="s">
        <v>200</v>
      </c>
      <c r="B15" s="14"/>
      <c r="C15" s="14"/>
      <c r="D15" s="138">
        <f>17*35</f>
        <v>595</v>
      </c>
      <c r="E15" s="54">
        <v>0</v>
      </c>
      <c r="F15" s="69" t="s">
        <v>238</v>
      </c>
      <c r="G15" s="70"/>
      <c r="H15" s="67"/>
      <c r="I15" s="154"/>
      <c r="K15" s="40"/>
      <c r="L15" s="41"/>
      <c r="M15" s="42" t="s">
        <v>110</v>
      </c>
      <c r="N15" s="80">
        <v>28</v>
      </c>
      <c r="O15" s="80">
        <v>12</v>
      </c>
      <c r="P15" s="90">
        <v>3</v>
      </c>
    </row>
    <row r="16" spans="1:16" x14ac:dyDescent="0.2">
      <c r="A16" s="13"/>
      <c r="B16" s="16"/>
      <c r="C16" s="16"/>
      <c r="D16" s="139"/>
      <c r="E16" s="54"/>
      <c r="F16" s="65"/>
      <c r="G16" s="60"/>
      <c r="H16" s="61"/>
      <c r="I16" s="157"/>
      <c r="K16" s="40"/>
      <c r="L16" s="42"/>
      <c r="M16" s="42" t="s">
        <v>111</v>
      </c>
      <c r="N16" s="80">
        <v>22</v>
      </c>
      <c r="O16" s="80">
        <v>20</v>
      </c>
      <c r="P16" s="90">
        <v>4</v>
      </c>
    </row>
    <row r="17" spans="1:16" x14ac:dyDescent="0.2">
      <c r="A17" s="119" t="s">
        <v>171</v>
      </c>
      <c r="B17" s="16"/>
      <c r="C17" s="16"/>
      <c r="D17" s="138">
        <v>0</v>
      </c>
      <c r="E17" s="54">
        <v>0</v>
      </c>
      <c r="F17" s="62" t="s">
        <v>201</v>
      </c>
      <c r="G17" s="56"/>
      <c r="H17" s="61"/>
      <c r="I17" s="157"/>
      <c r="K17" s="40"/>
      <c r="L17" s="42"/>
      <c r="M17" s="42" t="s">
        <v>112</v>
      </c>
      <c r="N17" s="80">
        <v>11</v>
      </c>
      <c r="O17" s="80">
        <v>16</v>
      </c>
      <c r="P17" s="90">
        <v>4</v>
      </c>
    </row>
    <row r="18" spans="1:16" x14ac:dyDescent="0.2">
      <c r="A18" s="119" t="s">
        <v>157</v>
      </c>
      <c r="B18" s="16"/>
      <c r="C18" s="16"/>
      <c r="D18" s="138">
        <v>0</v>
      </c>
      <c r="E18" s="54">
        <v>0</v>
      </c>
      <c r="F18" s="62" t="s">
        <v>186</v>
      </c>
      <c r="G18" s="70"/>
      <c r="H18" s="57"/>
      <c r="I18" s="41"/>
      <c r="K18" s="40"/>
      <c r="L18" s="42"/>
      <c r="M18" s="42" t="s">
        <v>113</v>
      </c>
      <c r="N18" s="113">
        <v>17</v>
      </c>
      <c r="O18" s="113">
        <v>11</v>
      </c>
      <c r="P18" s="90">
        <v>2</v>
      </c>
    </row>
    <row r="19" spans="1:16" x14ac:dyDescent="0.2">
      <c r="A19" s="119"/>
      <c r="B19" s="14"/>
      <c r="C19" s="14"/>
      <c r="D19" s="138"/>
      <c r="E19" s="54"/>
      <c r="F19" s="205"/>
      <c r="G19" s="66"/>
      <c r="H19" s="206"/>
      <c r="I19" s="52"/>
      <c r="K19" s="40"/>
      <c r="L19" s="42"/>
      <c r="M19" s="42"/>
      <c r="N19" s="112"/>
      <c r="O19" s="112"/>
      <c r="P19" s="39"/>
    </row>
    <row r="20" spans="1:16" ht="13.5" thickBot="1" x14ac:dyDescent="0.25">
      <c r="A20" s="119" t="s">
        <v>247</v>
      </c>
      <c r="B20" s="14"/>
      <c r="C20" s="14"/>
      <c r="D20" s="138">
        <f>125*20</f>
        <v>2500</v>
      </c>
      <c r="E20" s="54">
        <v>0</v>
      </c>
      <c r="F20" s="205" t="s">
        <v>245</v>
      </c>
      <c r="G20" s="120"/>
      <c r="H20" s="206"/>
      <c r="I20" s="41"/>
      <c r="K20" s="40"/>
      <c r="L20" s="42"/>
      <c r="M20" s="42" t="s">
        <v>122</v>
      </c>
      <c r="N20" s="135">
        <f>SUM(N13:N18)</f>
        <v>96</v>
      </c>
      <c r="O20" s="135">
        <f>SUM(O13:O18)</f>
        <v>77</v>
      </c>
      <c r="P20" s="39"/>
    </row>
    <row r="21" spans="1:16" ht="13.5" thickTop="1" x14ac:dyDescent="0.2">
      <c r="A21" s="5" t="s">
        <v>169</v>
      </c>
      <c r="B21" s="138">
        <v>0</v>
      </c>
      <c r="C21" s="14">
        <v>0</v>
      </c>
      <c r="D21" s="14"/>
      <c r="E21" s="54"/>
      <c r="F21" s="69" t="s">
        <v>248</v>
      </c>
      <c r="G21" s="66"/>
      <c r="H21" s="67"/>
      <c r="I21" s="154"/>
      <c r="K21" s="40"/>
      <c r="L21" s="150"/>
      <c r="M21" s="150"/>
      <c r="N21" s="150"/>
      <c r="O21" s="150"/>
      <c r="P21" s="39"/>
    </row>
    <row r="22" spans="1:16" x14ac:dyDescent="0.2">
      <c r="A22" s="2"/>
      <c r="B22" s="23"/>
      <c r="C22" s="23"/>
      <c r="D22" s="23"/>
      <c r="E22" s="23"/>
      <c r="F22" s="140"/>
      <c r="G22" s="56"/>
      <c r="H22" s="57"/>
      <c r="I22" s="41"/>
      <c r="K22" s="40"/>
      <c r="L22" s="150"/>
      <c r="M22" s="150"/>
      <c r="N22" s="150"/>
      <c r="O22" s="150"/>
      <c r="P22" s="39"/>
    </row>
    <row r="23" spans="1:16" ht="25.5" x14ac:dyDescent="0.2">
      <c r="A23" s="5" t="s">
        <v>246</v>
      </c>
      <c r="B23" s="14"/>
      <c r="C23" s="14"/>
      <c r="D23" s="14">
        <f>P45</f>
        <v>8875</v>
      </c>
      <c r="E23" s="54">
        <v>0</v>
      </c>
      <c r="F23" s="62" t="s">
        <v>170</v>
      </c>
      <c r="G23" s="66"/>
      <c r="H23" s="67"/>
      <c r="I23" s="154"/>
      <c r="K23" s="40"/>
      <c r="L23" s="150"/>
      <c r="M23" s="150"/>
      <c r="N23" s="150"/>
      <c r="O23" s="150"/>
      <c r="P23" s="39"/>
    </row>
    <row r="24" spans="1:16" ht="13.5" thickBot="1" x14ac:dyDescent="0.25">
      <c r="A24" s="5" t="s">
        <v>169</v>
      </c>
      <c r="B24" s="14">
        <f>N42*O48</f>
        <v>4425</v>
      </c>
      <c r="C24" s="14">
        <v>0</v>
      </c>
      <c r="D24" s="14"/>
      <c r="E24" s="54"/>
      <c r="F24" s="62" t="s">
        <v>170</v>
      </c>
      <c r="G24" s="58"/>
      <c r="H24" s="67"/>
      <c r="I24" s="154"/>
      <c r="K24" s="40"/>
      <c r="L24" s="42"/>
      <c r="M24" s="150"/>
      <c r="N24" s="150"/>
      <c r="O24" s="150"/>
      <c r="P24" s="39"/>
    </row>
    <row r="25" spans="1:16" ht="13.5" thickBot="1" x14ac:dyDescent="0.25">
      <c r="A25" s="5"/>
      <c r="B25" s="14"/>
      <c r="C25" s="14"/>
      <c r="D25" s="14"/>
      <c r="E25" s="54"/>
      <c r="F25" s="62"/>
      <c r="G25" s="66"/>
      <c r="H25" s="67"/>
      <c r="I25" s="154"/>
      <c r="K25" s="40"/>
      <c r="L25" s="168" t="s">
        <v>176</v>
      </c>
      <c r="M25" s="170"/>
      <c r="N25" s="38"/>
      <c r="O25" s="41"/>
      <c r="P25" s="39"/>
    </row>
    <row r="26" spans="1:16" ht="38.25" x14ac:dyDescent="0.2">
      <c r="A26" s="153" t="s">
        <v>239</v>
      </c>
      <c r="B26" s="14"/>
      <c r="C26" s="14"/>
      <c r="D26" s="138">
        <f>15*45</f>
        <v>675</v>
      </c>
      <c r="E26" s="54">
        <v>0</v>
      </c>
      <c r="F26" s="69" t="s">
        <v>202</v>
      </c>
      <c r="G26" s="70"/>
      <c r="H26" s="71"/>
      <c r="I26" s="52"/>
      <c r="K26" s="40"/>
      <c r="L26" s="42"/>
      <c r="M26" s="42" t="s">
        <v>215</v>
      </c>
      <c r="N26" s="55"/>
      <c r="O26" s="79">
        <v>150</v>
      </c>
      <c r="P26" s="195" t="s">
        <v>204</v>
      </c>
    </row>
    <row r="27" spans="1:16" x14ac:dyDescent="0.2">
      <c r="A27" s="153" t="s">
        <v>225</v>
      </c>
      <c r="B27" s="14"/>
      <c r="C27" s="14"/>
      <c r="D27" s="138">
        <f>1000+1000+500+500</f>
        <v>3000</v>
      </c>
      <c r="E27" s="54">
        <v>0</v>
      </c>
      <c r="F27" s="62" t="s">
        <v>258</v>
      </c>
      <c r="G27" s="63"/>
      <c r="H27" s="64"/>
      <c r="I27" s="52"/>
      <c r="K27" s="40"/>
      <c r="L27" s="42"/>
      <c r="M27" s="42" t="s">
        <v>216</v>
      </c>
      <c r="N27" s="55"/>
      <c r="O27" s="79">
        <v>200</v>
      </c>
      <c r="P27" s="196"/>
    </row>
    <row r="28" spans="1:16" x14ac:dyDescent="0.2">
      <c r="A28" s="153" t="s">
        <v>220</v>
      </c>
      <c r="B28" s="14"/>
      <c r="C28" s="14"/>
      <c r="D28" s="138">
        <v>0</v>
      </c>
      <c r="E28" s="54">
        <v>0</v>
      </c>
      <c r="F28" s="62"/>
      <c r="G28" s="63"/>
      <c r="H28" s="64"/>
      <c r="I28" s="52"/>
      <c r="K28" s="40"/>
      <c r="L28" s="42"/>
      <c r="M28" s="42"/>
      <c r="N28" s="55"/>
      <c r="O28" s="189"/>
      <c r="P28" s="196"/>
    </row>
    <row r="29" spans="1:16" x14ac:dyDescent="0.2">
      <c r="A29" s="5" t="s">
        <v>14</v>
      </c>
      <c r="B29" s="14"/>
      <c r="C29" s="14"/>
      <c r="D29" s="138">
        <v>500</v>
      </c>
      <c r="E29" s="54">
        <v>0</v>
      </c>
      <c r="F29" s="69" t="s">
        <v>223</v>
      </c>
      <c r="G29" s="70"/>
      <c r="H29" s="71"/>
      <c r="I29" s="52"/>
      <c r="K29" s="40"/>
      <c r="L29" s="42"/>
      <c r="M29" s="42"/>
      <c r="N29" s="55"/>
      <c r="O29" s="189"/>
      <c r="P29" s="196"/>
    </row>
    <row r="30" spans="1:16" x14ac:dyDescent="0.2">
      <c r="A30" s="5" t="s">
        <v>242</v>
      </c>
      <c r="B30" s="14"/>
      <c r="C30" s="14"/>
      <c r="D30" s="138">
        <v>1500</v>
      </c>
      <c r="E30" s="54">
        <v>0</v>
      </c>
      <c r="F30" s="69" t="s">
        <v>256</v>
      </c>
      <c r="G30" s="70"/>
      <c r="H30" s="71"/>
      <c r="I30" s="52"/>
      <c r="K30" s="40"/>
      <c r="L30" s="42"/>
      <c r="M30" s="42"/>
      <c r="N30" s="55"/>
      <c r="O30" s="189"/>
      <c r="P30" s="196"/>
    </row>
    <row r="31" spans="1:16" ht="13.5" thickBot="1" x14ac:dyDescent="0.25">
      <c r="A31" s="13"/>
      <c r="B31" s="14"/>
      <c r="C31" s="14"/>
      <c r="D31" s="138"/>
      <c r="E31" s="54"/>
      <c r="F31" s="69"/>
      <c r="G31" s="70"/>
      <c r="H31" s="71"/>
      <c r="I31" s="52"/>
      <c r="K31" s="40"/>
      <c r="L31" s="42"/>
      <c r="M31" s="42"/>
      <c r="N31" s="55"/>
      <c r="O31" s="189"/>
      <c r="P31" s="196"/>
    </row>
    <row r="32" spans="1:16" ht="13.5" thickBot="1" x14ac:dyDescent="0.25">
      <c r="A32" s="5" t="s">
        <v>22</v>
      </c>
      <c r="B32" s="14"/>
      <c r="C32" s="14"/>
      <c r="D32" s="138">
        <v>0</v>
      </c>
      <c r="E32" s="54">
        <v>0</v>
      </c>
      <c r="F32" s="62" t="s">
        <v>187</v>
      </c>
      <c r="G32" s="70"/>
      <c r="H32" s="71"/>
      <c r="I32" s="52"/>
      <c r="K32" s="40"/>
      <c r="L32" s="168" t="s">
        <v>177</v>
      </c>
      <c r="M32" s="171"/>
      <c r="N32" s="41"/>
      <c r="O32" s="41"/>
      <c r="P32" s="39"/>
    </row>
    <row r="33" spans="1:16" x14ac:dyDescent="0.2">
      <c r="A33" s="5" t="s">
        <v>196</v>
      </c>
      <c r="B33" s="14"/>
      <c r="C33" s="14"/>
      <c r="D33" s="138">
        <v>0</v>
      </c>
      <c r="E33" s="54">
        <v>0</v>
      </c>
      <c r="F33" s="62"/>
      <c r="G33" s="70"/>
      <c r="H33" s="71"/>
      <c r="I33" s="52"/>
      <c r="K33" s="40"/>
      <c r="L33" s="41"/>
      <c r="M33" s="41"/>
      <c r="N33" s="41"/>
      <c r="O33" s="41"/>
      <c r="P33" s="39"/>
    </row>
    <row r="34" spans="1:16" x14ac:dyDescent="0.2">
      <c r="A34" s="5" t="s">
        <v>227</v>
      </c>
      <c r="B34" s="14"/>
      <c r="C34" s="14"/>
      <c r="D34" s="138">
        <f>60*40</f>
        <v>2400</v>
      </c>
      <c r="E34" s="54">
        <v>0</v>
      </c>
      <c r="F34" s="62" t="s">
        <v>257</v>
      </c>
      <c r="G34" s="63"/>
      <c r="H34" s="64"/>
      <c r="I34" s="52"/>
      <c r="K34" s="40"/>
      <c r="L34" s="41"/>
      <c r="M34" s="41"/>
      <c r="N34" s="46" t="s">
        <v>117</v>
      </c>
      <c r="O34" s="86" t="s">
        <v>166</v>
      </c>
      <c r="P34" s="130" t="s">
        <v>122</v>
      </c>
    </row>
    <row r="35" spans="1:16" ht="15" x14ac:dyDescent="0.35">
      <c r="A35" s="5"/>
      <c r="B35" s="14"/>
      <c r="C35" s="14"/>
      <c r="D35" s="138"/>
      <c r="E35" s="54"/>
      <c r="F35" s="62"/>
      <c r="G35" s="70"/>
      <c r="H35" s="71"/>
      <c r="I35" s="52"/>
      <c r="K35" s="40"/>
      <c r="L35" s="41"/>
      <c r="M35" s="155" t="s">
        <v>165</v>
      </c>
      <c r="N35" s="47" t="s">
        <v>118</v>
      </c>
      <c r="O35" s="47" t="s">
        <v>167</v>
      </c>
      <c r="P35" s="51" t="s">
        <v>168</v>
      </c>
    </row>
    <row r="36" spans="1:16" x14ac:dyDescent="0.2">
      <c r="A36" s="5" t="s">
        <v>226</v>
      </c>
      <c r="B36" s="14"/>
      <c r="C36" s="14"/>
      <c r="D36" s="138">
        <f>26*12</f>
        <v>312</v>
      </c>
      <c r="E36" s="54">
        <v>0</v>
      </c>
      <c r="F36" s="62" t="s">
        <v>229</v>
      </c>
      <c r="G36" s="63"/>
      <c r="H36" s="64"/>
      <c r="I36" s="52"/>
      <c r="K36" s="40"/>
      <c r="L36" s="41"/>
      <c r="M36" s="42" t="s">
        <v>108</v>
      </c>
      <c r="N36" s="151">
        <v>0</v>
      </c>
      <c r="O36" s="152">
        <v>0</v>
      </c>
      <c r="P36" s="132">
        <f t="shared" ref="P36:P37" si="0">N36*O36</f>
        <v>0</v>
      </c>
    </row>
    <row r="37" spans="1:16" x14ac:dyDescent="0.2">
      <c r="A37" s="5" t="s">
        <v>222</v>
      </c>
      <c r="B37" s="14"/>
      <c r="C37" s="14"/>
      <c r="D37" s="138">
        <v>159</v>
      </c>
      <c r="E37" s="54">
        <v>0</v>
      </c>
      <c r="F37" s="62" t="s">
        <v>231</v>
      </c>
      <c r="G37" s="70"/>
      <c r="H37" s="71"/>
      <c r="I37" s="52"/>
      <c r="K37" s="40"/>
      <c r="L37" s="41"/>
      <c r="M37" s="42" t="s">
        <v>109</v>
      </c>
      <c r="N37" s="151">
        <v>0</v>
      </c>
      <c r="O37" s="152">
        <v>0</v>
      </c>
      <c r="P37" s="132">
        <f t="shared" si="0"/>
        <v>0</v>
      </c>
    </row>
    <row r="38" spans="1:16" x14ac:dyDescent="0.2">
      <c r="A38" s="33" t="s">
        <v>106</v>
      </c>
      <c r="B38" s="14"/>
      <c r="C38" s="14"/>
      <c r="D38" s="138">
        <v>275</v>
      </c>
      <c r="E38" s="54">
        <v>0</v>
      </c>
      <c r="F38" s="69"/>
      <c r="G38" s="70"/>
      <c r="H38" s="71"/>
      <c r="I38" s="52"/>
      <c r="K38" s="40"/>
      <c r="L38" s="41"/>
      <c r="M38" s="42" t="s">
        <v>110</v>
      </c>
      <c r="N38" s="199">
        <f>O15</f>
        <v>12</v>
      </c>
      <c r="O38" s="142">
        <v>125</v>
      </c>
      <c r="P38" s="132">
        <f>N38*O38</f>
        <v>1500</v>
      </c>
    </row>
    <row r="39" spans="1:16" x14ac:dyDescent="0.2">
      <c r="A39" s="5" t="s">
        <v>162</v>
      </c>
      <c r="B39" s="14"/>
      <c r="C39" s="14"/>
      <c r="D39" s="138">
        <v>10</v>
      </c>
      <c r="E39" s="54">
        <v>0</v>
      </c>
      <c r="F39" s="69" t="s">
        <v>228</v>
      </c>
      <c r="G39" s="58"/>
      <c r="H39" s="57"/>
      <c r="I39" s="41"/>
      <c r="K39" s="40"/>
      <c r="L39" s="41"/>
      <c r="M39" s="42" t="s">
        <v>111</v>
      </c>
      <c r="N39" s="199">
        <f>O16</f>
        <v>20</v>
      </c>
      <c r="O39" s="152">
        <f t="shared" ref="O39:O41" si="1">O38</f>
        <v>125</v>
      </c>
      <c r="P39" s="132">
        <f t="shared" ref="P39:P41" si="2">N39*O39</f>
        <v>2500</v>
      </c>
    </row>
    <row r="40" spans="1:16" x14ac:dyDescent="0.2">
      <c r="A40" s="5" t="s">
        <v>2</v>
      </c>
      <c r="B40" s="14"/>
      <c r="C40" s="14"/>
      <c r="D40" s="138">
        <v>126</v>
      </c>
      <c r="E40" s="54">
        <v>0</v>
      </c>
      <c r="F40" s="69"/>
      <c r="G40" s="56"/>
      <c r="H40" s="57"/>
      <c r="I40" s="41"/>
      <c r="K40" s="40"/>
      <c r="L40" s="41"/>
      <c r="M40" s="42" t="s">
        <v>112</v>
      </c>
      <c r="N40" s="199">
        <f>O17</f>
        <v>16</v>
      </c>
      <c r="O40" s="152">
        <f t="shared" si="1"/>
        <v>125</v>
      </c>
      <c r="P40" s="132">
        <f t="shared" si="2"/>
        <v>2000</v>
      </c>
    </row>
    <row r="41" spans="1:16" x14ac:dyDescent="0.2">
      <c r="A41" s="5" t="s">
        <v>3</v>
      </c>
      <c r="B41" s="14"/>
      <c r="C41" s="14"/>
      <c r="D41" s="138">
        <v>100</v>
      </c>
      <c r="E41" s="54">
        <v>0</v>
      </c>
      <c r="F41" s="69"/>
      <c r="G41" s="58"/>
      <c r="H41" s="59"/>
      <c r="I41" s="156"/>
      <c r="K41" s="40"/>
      <c r="L41" s="41"/>
      <c r="M41" s="42" t="s">
        <v>113</v>
      </c>
      <c r="N41" s="208">
        <f>O18</f>
        <v>11</v>
      </c>
      <c r="O41" s="152">
        <f t="shared" si="1"/>
        <v>125</v>
      </c>
      <c r="P41" s="133">
        <f t="shared" si="2"/>
        <v>1375</v>
      </c>
    </row>
    <row r="42" spans="1:16" x14ac:dyDescent="0.2">
      <c r="A42" s="5" t="s">
        <v>4</v>
      </c>
      <c r="B42" s="14"/>
      <c r="C42" s="14"/>
      <c r="D42" s="138">
        <v>0</v>
      </c>
      <c r="E42" s="54">
        <v>0</v>
      </c>
      <c r="F42" s="69" t="s">
        <v>219</v>
      </c>
      <c r="G42" s="70"/>
      <c r="H42" s="71"/>
      <c r="I42" s="52"/>
      <c r="K42" s="40"/>
      <c r="L42" s="41"/>
      <c r="M42" s="42"/>
      <c r="N42" s="199">
        <f>SUM(N36:N41)</f>
        <v>59</v>
      </c>
      <c r="O42" s="152"/>
      <c r="P42" s="132">
        <f>SUM(P36:P41)</f>
        <v>7375</v>
      </c>
    </row>
    <row r="43" spans="1:16" x14ac:dyDescent="0.2">
      <c r="A43" s="18" t="s">
        <v>60</v>
      </c>
      <c r="B43" s="14"/>
      <c r="C43" s="14"/>
      <c r="D43" s="138">
        <v>0</v>
      </c>
      <c r="E43" s="54">
        <v>0</v>
      </c>
      <c r="F43" s="69"/>
      <c r="G43" s="70"/>
      <c r="H43" s="71"/>
      <c r="I43" s="52"/>
      <c r="K43" s="40"/>
      <c r="L43" s="41"/>
      <c r="M43" s="42"/>
      <c r="N43" s="131"/>
      <c r="O43" s="131"/>
      <c r="P43" s="132"/>
    </row>
    <row r="44" spans="1:16" x14ac:dyDescent="0.2">
      <c r="A44" s="153" t="s">
        <v>11</v>
      </c>
      <c r="B44" s="14"/>
      <c r="C44" s="14"/>
      <c r="D44" s="138">
        <v>300</v>
      </c>
      <c r="E44" s="54">
        <v>0</v>
      </c>
      <c r="F44" s="68" t="s">
        <v>115</v>
      </c>
      <c r="G44" s="63"/>
      <c r="H44" s="64"/>
      <c r="I44" s="158"/>
      <c r="K44" s="40"/>
      <c r="L44" s="41"/>
      <c r="M44" s="42" t="s">
        <v>214</v>
      </c>
      <c r="N44" s="202">
        <v>12</v>
      </c>
      <c r="O44" s="200">
        <f>O41</f>
        <v>125</v>
      </c>
      <c r="P44" s="132">
        <f t="shared" ref="P44" si="3">N44*O44</f>
        <v>1500</v>
      </c>
    </row>
    <row r="45" spans="1:16" ht="13.5" thickBot="1" x14ac:dyDescent="0.25">
      <c r="A45" s="5"/>
      <c r="B45" s="14"/>
      <c r="C45" s="14"/>
      <c r="D45" s="138"/>
      <c r="E45" s="54"/>
      <c r="F45" s="68"/>
      <c r="G45" s="63"/>
      <c r="H45" s="64"/>
      <c r="I45" s="158"/>
      <c r="K45" s="40"/>
      <c r="L45" s="41"/>
      <c r="M45" s="41"/>
      <c r="N45" s="203">
        <f>SUM(N42:N44)</f>
        <v>71</v>
      </c>
      <c r="O45" s="131"/>
      <c r="P45" s="201">
        <f>SUM(P42:P44)</f>
        <v>8875</v>
      </c>
    </row>
    <row r="46" spans="1:16" ht="13.5" thickTop="1" x14ac:dyDescent="0.2">
      <c r="A46" s="5"/>
      <c r="B46" s="14"/>
      <c r="C46" s="14"/>
      <c r="D46" s="138"/>
      <c r="E46" s="54"/>
      <c r="F46" s="68"/>
      <c r="G46" s="63"/>
      <c r="H46" s="64"/>
      <c r="I46" s="158"/>
      <c r="K46" s="40"/>
      <c r="L46" s="41"/>
      <c r="M46" s="41"/>
      <c r="N46" s="41"/>
      <c r="O46" s="41"/>
      <c r="P46" s="39"/>
    </row>
    <row r="47" spans="1:16" x14ac:dyDescent="0.2">
      <c r="A47" s="5" t="s">
        <v>42</v>
      </c>
      <c r="B47" s="14"/>
      <c r="C47" s="14"/>
      <c r="D47" s="138">
        <v>2000</v>
      </c>
      <c r="E47" s="54">
        <v>0</v>
      </c>
      <c r="F47" s="69"/>
      <c r="G47" s="63"/>
      <c r="H47" s="64"/>
      <c r="I47" s="158"/>
      <c r="K47" s="40"/>
      <c r="L47" s="41"/>
      <c r="M47" s="41"/>
      <c r="N47" s="41"/>
      <c r="O47" s="41"/>
      <c r="P47" s="39"/>
    </row>
    <row r="48" spans="1:16" x14ac:dyDescent="0.2">
      <c r="A48" s="119" t="s">
        <v>172</v>
      </c>
      <c r="B48" s="14"/>
      <c r="C48" s="14"/>
      <c r="D48" s="138">
        <f>4*2*100</f>
        <v>800</v>
      </c>
      <c r="E48" s="54">
        <v>0</v>
      </c>
      <c r="F48" s="62" t="s">
        <v>249</v>
      </c>
      <c r="G48" s="70"/>
      <c r="H48" s="71"/>
      <c r="I48" s="52"/>
      <c r="K48" s="37"/>
      <c r="L48" s="41"/>
      <c r="M48" s="38" t="s">
        <v>235</v>
      </c>
      <c r="N48" s="41"/>
      <c r="O48" s="142">
        <v>75</v>
      </c>
      <c r="P48" s="39"/>
    </row>
    <row r="49" spans="1:16" x14ac:dyDescent="0.2">
      <c r="A49" s="137" t="s">
        <v>163</v>
      </c>
      <c r="B49" s="14"/>
      <c r="C49" s="14"/>
      <c r="D49" s="138">
        <v>400</v>
      </c>
      <c r="E49" s="54">
        <v>0</v>
      </c>
      <c r="F49" s="68" t="s">
        <v>116</v>
      </c>
      <c r="G49" s="56"/>
      <c r="H49" s="57"/>
      <c r="I49" s="41"/>
      <c r="K49" s="37"/>
      <c r="L49" s="41"/>
      <c r="M49" s="41"/>
      <c r="N49" s="41"/>
      <c r="O49" s="41"/>
      <c r="P49" s="39"/>
    </row>
    <row r="50" spans="1:16" x14ac:dyDescent="0.2">
      <c r="A50" s="5" t="s">
        <v>173</v>
      </c>
      <c r="B50" s="14"/>
      <c r="C50" s="14"/>
      <c r="D50" s="138">
        <v>500</v>
      </c>
      <c r="E50" s="54">
        <v>0</v>
      </c>
      <c r="F50" s="68"/>
      <c r="G50" s="70"/>
      <c r="H50" s="71"/>
      <c r="I50" s="52"/>
      <c r="K50" s="37"/>
      <c r="L50" s="41"/>
      <c r="M50" s="41"/>
      <c r="N50" s="41"/>
      <c r="O50" s="41"/>
      <c r="P50" s="39"/>
    </row>
    <row r="51" spans="1:16" x14ac:dyDescent="0.2">
      <c r="A51" s="153" t="s">
        <v>185</v>
      </c>
      <c r="B51" s="14"/>
      <c r="C51" s="14"/>
      <c r="D51" s="138">
        <v>100</v>
      </c>
      <c r="E51" s="54">
        <v>0</v>
      </c>
      <c r="F51" s="68"/>
      <c r="G51" s="70"/>
      <c r="H51" s="71"/>
      <c r="I51" s="52"/>
      <c r="K51" s="37"/>
      <c r="L51" s="41"/>
      <c r="M51" s="41"/>
      <c r="N51" s="41"/>
      <c r="O51" s="41"/>
      <c r="P51" s="39"/>
    </row>
    <row r="52" spans="1:16" ht="13.5" thickBot="1" x14ac:dyDescent="0.25">
      <c r="K52" s="37"/>
      <c r="L52" s="41"/>
      <c r="M52" s="41"/>
      <c r="N52" s="41"/>
      <c r="O52" s="41"/>
      <c r="P52" s="39"/>
    </row>
    <row r="53" spans="1:16" ht="13.5" thickBot="1" x14ac:dyDescent="0.25">
      <c r="A53" s="115" t="s">
        <v>160</v>
      </c>
      <c r="B53" s="14"/>
      <c r="C53" s="14"/>
      <c r="D53" s="14"/>
      <c r="E53" s="54"/>
      <c r="F53" s="69" t="s">
        <v>125</v>
      </c>
      <c r="G53" s="70"/>
      <c r="H53" s="146">
        <f>O66</f>
        <v>200</v>
      </c>
      <c r="I53" s="159"/>
      <c r="K53" s="37"/>
      <c r="L53" s="168" t="s">
        <v>159</v>
      </c>
      <c r="M53" s="172"/>
      <c r="N53" s="173"/>
      <c r="O53" s="173"/>
      <c r="P53" s="169"/>
    </row>
    <row r="54" spans="1:16" ht="22.5" customHeight="1" x14ac:dyDescent="0.2">
      <c r="A54" s="29"/>
      <c r="B54" s="14"/>
      <c r="C54" s="14"/>
      <c r="D54" s="14"/>
      <c r="E54" s="54"/>
      <c r="F54" s="82" t="s">
        <v>126</v>
      </c>
      <c r="G54" s="83" t="s">
        <v>190</v>
      </c>
      <c r="H54" s="84" t="s">
        <v>192</v>
      </c>
      <c r="I54" s="160"/>
      <c r="K54" s="37"/>
      <c r="L54" s="41"/>
      <c r="M54" s="41"/>
      <c r="N54" s="41"/>
      <c r="O54" s="41"/>
      <c r="P54" s="49" t="s">
        <v>122</v>
      </c>
    </row>
    <row r="55" spans="1:16" x14ac:dyDescent="0.2">
      <c r="A55" s="5" t="s">
        <v>127</v>
      </c>
      <c r="B55" s="14"/>
      <c r="C55" s="14"/>
      <c r="D55" s="14">
        <f t="shared" ref="D55:D58" si="4">$H$53*H55</f>
        <v>1000</v>
      </c>
      <c r="E55" s="54">
        <v>0</v>
      </c>
      <c r="F55" s="141">
        <f t="shared" ref="F55:H60" si="5">N58</f>
        <v>8</v>
      </c>
      <c r="G55" s="144">
        <f t="shared" si="5"/>
        <v>5</v>
      </c>
      <c r="H55" s="145">
        <f t="shared" si="5"/>
        <v>5</v>
      </c>
      <c r="I55" s="161"/>
      <c r="K55" s="37"/>
      <c r="L55" s="42"/>
      <c r="M55" s="42"/>
      <c r="N55" s="46" t="s">
        <v>117</v>
      </c>
      <c r="O55" s="193" t="s">
        <v>119</v>
      </c>
      <c r="P55" s="50" t="s">
        <v>123</v>
      </c>
    </row>
    <row r="56" spans="1:16" ht="15" x14ac:dyDescent="0.35">
      <c r="A56" s="5" t="s">
        <v>128</v>
      </c>
      <c r="B56" s="14"/>
      <c r="C56" s="14"/>
      <c r="D56" s="14">
        <f t="shared" si="4"/>
        <v>1400</v>
      </c>
      <c r="E56" s="54">
        <v>0</v>
      </c>
      <c r="F56" s="141">
        <f t="shared" si="5"/>
        <v>10</v>
      </c>
      <c r="G56" s="144">
        <f t="shared" si="5"/>
        <v>6</v>
      </c>
      <c r="H56" s="145">
        <f t="shared" si="5"/>
        <v>7</v>
      </c>
      <c r="I56" s="161"/>
      <c r="K56" s="37"/>
      <c r="L56" s="42"/>
      <c r="M56" s="42"/>
      <c r="N56" s="47" t="s">
        <v>118</v>
      </c>
      <c r="O56" s="194" t="s">
        <v>120</v>
      </c>
      <c r="P56" s="51" t="s">
        <v>121</v>
      </c>
    </row>
    <row r="57" spans="1:16" x14ac:dyDescent="0.2">
      <c r="A57" s="5" t="s">
        <v>129</v>
      </c>
      <c r="B57" s="14"/>
      <c r="C57" s="14"/>
      <c r="D57" s="14">
        <f t="shared" si="4"/>
        <v>2000</v>
      </c>
      <c r="E57" s="54">
        <v>0</v>
      </c>
      <c r="F57" s="141">
        <f t="shared" si="5"/>
        <v>12</v>
      </c>
      <c r="G57" s="144">
        <f t="shared" si="5"/>
        <v>7</v>
      </c>
      <c r="H57" s="145">
        <f t="shared" si="5"/>
        <v>10</v>
      </c>
      <c r="I57" s="161"/>
      <c r="K57" s="37"/>
      <c r="L57" s="41"/>
      <c r="M57" s="41"/>
      <c r="N57" s="41"/>
      <c r="O57" s="41"/>
      <c r="P57" s="48"/>
    </row>
    <row r="58" spans="1:16" x14ac:dyDescent="0.2">
      <c r="A58" s="5" t="s">
        <v>130</v>
      </c>
      <c r="B58" s="14"/>
      <c r="C58" s="14"/>
      <c r="D58" s="14">
        <f t="shared" si="4"/>
        <v>3600</v>
      </c>
      <c r="E58" s="54">
        <v>0</v>
      </c>
      <c r="F58" s="141">
        <f t="shared" si="5"/>
        <v>20</v>
      </c>
      <c r="G58" s="144">
        <f t="shared" si="5"/>
        <v>8</v>
      </c>
      <c r="H58" s="145">
        <f t="shared" si="5"/>
        <v>18</v>
      </c>
      <c r="I58" s="161"/>
      <c r="K58" s="37"/>
      <c r="L58" s="42"/>
      <c r="M58" s="42" t="s">
        <v>108</v>
      </c>
      <c r="N58" s="112">
        <f t="shared" ref="N58:N63" si="6">O13</f>
        <v>8</v>
      </c>
      <c r="O58" s="80">
        <v>5</v>
      </c>
      <c r="P58" s="81">
        <f>ROUNDUP((N58*O58)/9,0)</f>
        <v>5</v>
      </c>
    </row>
    <row r="59" spans="1:16" x14ac:dyDescent="0.2">
      <c r="A59" s="5" t="s">
        <v>131</v>
      </c>
      <c r="B59" s="14"/>
      <c r="C59" s="14"/>
      <c r="D59" s="14">
        <f>$H$53*H59</f>
        <v>3000</v>
      </c>
      <c r="E59" s="54">
        <v>0</v>
      </c>
      <c r="F59" s="141">
        <f t="shared" si="5"/>
        <v>16</v>
      </c>
      <c r="G59" s="144">
        <f t="shared" si="5"/>
        <v>8</v>
      </c>
      <c r="H59" s="145">
        <f t="shared" si="5"/>
        <v>15</v>
      </c>
      <c r="I59" s="161"/>
      <c r="K59" s="37"/>
      <c r="L59" s="42"/>
      <c r="M59" s="42" t="s">
        <v>109</v>
      </c>
      <c r="N59" s="112">
        <f t="shared" si="6"/>
        <v>10</v>
      </c>
      <c r="O59" s="80">
        <v>6</v>
      </c>
      <c r="P59" s="81">
        <f>ROUNDUP((N59*O59)/9,0)</f>
        <v>7</v>
      </c>
    </row>
    <row r="60" spans="1:16" x14ac:dyDescent="0.2">
      <c r="A60" s="5" t="s">
        <v>132</v>
      </c>
      <c r="B60" s="14"/>
      <c r="C60" s="14"/>
      <c r="D60" s="14">
        <f>$H$53*H60</f>
        <v>2000</v>
      </c>
      <c r="E60" s="54">
        <v>0</v>
      </c>
      <c r="F60" s="141">
        <f t="shared" si="5"/>
        <v>11</v>
      </c>
      <c r="G60" s="144">
        <f t="shared" si="5"/>
        <v>8</v>
      </c>
      <c r="H60" s="145">
        <f t="shared" si="5"/>
        <v>10</v>
      </c>
      <c r="I60" s="161"/>
      <c r="K60" s="37"/>
      <c r="L60" s="42"/>
      <c r="M60" s="42" t="s">
        <v>110</v>
      </c>
      <c r="N60" s="112">
        <f t="shared" si="6"/>
        <v>12</v>
      </c>
      <c r="O60" s="80">
        <v>7</v>
      </c>
      <c r="P60" s="81">
        <f t="shared" ref="P60:P61" si="7">ROUNDUP((N60*O60)/9,0)</f>
        <v>10</v>
      </c>
    </row>
    <row r="61" spans="1:16" x14ac:dyDescent="0.2">
      <c r="K61" s="37"/>
      <c r="L61" s="42"/>
      <c r="M61" s="42" t="s">
        <v>111</v>
      </c>
      <c r="N61" s="112">
        <f t="shared" si="6"/>
        <v>20</v>
      </c>
      <c r="O61" s="80">
        <v>8</v>
      </c>
      <c r="P61" s="81">
        <f t="shared" si="7"/>
        <v>18</v>
      </c>
    </row>
    <row r="62" spans="1:16" x14ac:dyDescent="0.2">
      <c r="A62" s="5"/>
      <c r="B62" s="14"/>
      <c r="C62" s="14"/>
      <c r="D62" s="14"/>
      <c r="E62" s="54"/>
      <c r="F62" s="141"/>
      <c r="G62" s="144"/>
      <c r="H62" s="145"/>
      <c r="I62" s="161"/>
      <c r="K62" s="37"/>
      <c r="L62" s="42"/>
      <c r="M62" s="42" t="s">
        <v>112</v>
      </c>
      <c r="N62" s="112">
        <f t="shared" si="6"/>
        <v>16</v>
      </c>
      <c r="O62" s="80">
        <v>8</v>
      </c>
      <c r="P62" s="81">
        <f>ROUNDUP((N62*O62)/9,0)</f>
        <v>15</v>
      </c>
    </row>
    <row r="63" spans="1:16" ht="25.5" x14ac:dyDescent="0.2">
      <c r="A63" s="13" t="s">
        <v>240</v>
      </c>
      <c r="B63" s="14"/>
      <c r="C63" s="14"/>
      <c r="D63" s="138">
        <f>4*335</f>
        <v>1340</v>
      </c>
      <c r="E63" s="54">
        <v>0</v>
      </c>
      <c r="F63" s="62" t="s">
        <v>230</v>
      </c>
      <c r="G63" s="63"/>
      <c r="H63" s="61"/>
      <c r="I63" s="156"/>
      <c r="K63" s="37"/>
      <c r="L63" s="42"/>
      <c r="M63" s="42" t="s">
        <v>113</v>
      </c>
      <c r="N63" s="112">
        <f t="shared" si="6"/>
        <v>11</v>
      </c>
      <c r="O63" s="80">
        <v>8</v>
      </c>
      <c r="P63" s="81">
        <f>ROUNDUP((N63*O63)/9,0)</f>
        <v>10</v>
      </c>
    </row>
    <row r="64" spans="1:16" x14ac:dyDescent="0.2">
      <c r="A64" s="13"/>
      <c r="B64" s="14"/>
      <c r="C64" s="14"/>
      <c r="D64" s="138"/>
      <c r="E64" s="54"/>
      <c r="F64" s="62"/>
      <c r="G64" s="63"/>
      <c r="H64" s="61"/>
      <c r="I64" s="156"/>
      <c r="K64" s="37"/>
      <c r="L64" s="42"/>
      <c r="M64" s="41"/>
      <c r="N64" s="41"/>
      <c r="O64" s="41"/>
      <c r="P64" s="39"/>
    </row>
    <row r="65" spans="1:16" x14ac:dyDescent="0.2">
      <c r="A65" s="13"/>
      <c r="B65" s="14"/>
      <c r="C65" s="14"/>
      <c r="D65" s="14"/>
      <c r="E65" s="54"/>
      <c r="F65" s="62"/>
      <c r="G65" s="63"/>
      <c r="H65" s="59"/>
      <c r="I65" s="156"/>
      <c r="K65" s="37"/>
      <c r="L65" s="42"/>
      <c r="M65" s="42"/>
      <c r="N65" s="112"/>
      <c r="O65" s="112"/>
      <c r="P65" s="143"/>
    </row>
    <row r="66" spans="1:16" ht="25.5" x14ac:dyDescent="0.2">
      <c r="A66" s="19" t="s">
        <v>178</v>
      </c>
      <c r="B66" s="14"/>
      <c r="C66" s="14"/>
      <c r="D66" s="14"/>
      <c r="E66" s="54"/>
      <c r="F66" s="69" t="s">
        <v>156</v>
      </c>
      <c r="G66" s="70"/>
      <c r="H66" s="149">
        <f>O79</f>
        <v>25</v>
      </c>
      <c r="I66" s="162"/>
      <c r="K66" s="37"/>
      <c r="L66" s="42" t="s">
        <v>114</v>
      </c>
      <c r="M66" s="42"/>
      <c r="N66" s="38"/>
      <c r="O66" s="79">
        <v>200</v>
      </c>
      <c r="P66" s="39"/>
    </row>
    <row r="67" spans="1:16" ht="15.75" customHeight="1" x14ac:dyDescent="0.2">
      <c r="A67" s="13" t="s">
        <v>232</v>
      </c>
      <c r="B67" s="14"/>
      <c r="C67" s="14"/>
      <c r="D67" s="14">
        <f>$H$66*H67</f>
        <v>450</v>
      </c>
      <c r="E67" s="54">
        <v>0</v>
      </c>
      <c r="F67" s="69" t="s">
        <v>149</v>
      </c>
      <c r="G67" s="58"/>
      <c r="H67" s="145">
        <f>P77</f>
        <v>18</v>
      </c>
      <c r="I67" s="161"/>
      <c r="K67" s="37"/>
      <c r="L67" s="41"/>
      <c r="M67" s="41"/>
      <c r="N67" s="41"/>
      <c r="O67" s="41"/>
      <c r="P67" s="39"/>
    </row>
    <row r="68" spans="1:16" ht="13.5" thickBot="1" x14ac:dyDescent="0.25">
      <c r="A68" s="13" t="s">
        <v>233</v>
      </c>
      <c r="B68" s="14"/>
      <c r="C68" s="14"/>
      <c r="D68" s="14">
        <f>$H$66*H68</f>
        <v>450</v>
      </c>
      <c r="E68" s="54">
        <v>0</v>
      </c>
      <c r="F68" s="69" t="s">
        <v>149</v>
      </c>
      <c r="G68" s="58"/>
      <c r="H68" s="145">
        <f>P77</f>
        <v>18</v>
      </c>
      <c r="I68" s="161"/>
      <c r="K68" s="37"/>
      <c r="L68" s="41"/>
      <c r="M68" s="41"/>
      <c r="N68" s="41"/>
      <c r="O68" s="41"/>
      <c r="P68" s="39"/>
    </row>
    <row r="69" spans="1:16" ht="13.5" thickBot="1" x14ac:dyDescent="0.25">
      <c r="A69" s="13" t="s">
        <v>234</v>
      </c>
      <c r="B69" s="14"/>
      <c r="C69" s="14"/>
      <c r="D69" s="14">
        <f>$H$66*H69</f>
        <v>450</v>
      </c>
      <c r="E69" s="54">
        <v>0</v>
      </c>
      <c r="F69" s="69" t="s">
        <v>149</v>
      </c>
      <c r="G69" s="58"/>
      <c r="H69" s="145">
        <f>P77</f>
        <v>18</v>
      </c>
      <c r="I69" s="161"/>
      <c r="K69" s="37"/>
      <c r="L69" s="168" t="s">
        <v>144</v>
      </c>
      <c r="M69" s="174"/>
      <c r="N69" s="38"/>
      <c r="O69" s="41"/>
      <c r="P69" s="39"/>
    </row>
    <row r="70" spans="1:16" x14ac:dyDescent="0.2">
      <c r="A70" s="5"/>
      <c r="B70" s="14"/>
      <c r="C70" s="14"/>
      <c r="D70" s="99"/>
      <c r="E70" s="54"/>
      <c r="F70" s="69"/>
      <c r="G70" s="58"/>
      <c r="H70" s="98"/>
      <c r="I70" s="163"/>
      <c r="K70" s="37"/>
      <c r="L70" s="38"/>
      <c r="M70" s="38"/>
      <c r="N70" s="38"/>
      <c r="O70" s="41"/>
      <c r="P70" s="87" t="s">
        <v>147</v>
      </c>
    </row>
    <row r="71" spans="1:16" x14ac:dyDescent="0.2">
      <c r="A71" s="207" t="s">
        <v>250</v>
      </c>
      <c r="B71" s="14"/>
      <c r="C71" s="14"/>
      <c r="D71" s="14"/>
      <c r="E71" s="54"/>
      <c r="F71" s="69"/>
      <c r="G71" s="70"/>
      <c r="H71" s="71"/>
      <c r="I71" s="158"/>
      <c r="K71" s="37"/>
      <c r="L71" s="38"/>
      <c r="M71" s="41"/>
      <c r="N71" s="47" t="s">
        <v>145</v>
      </c>
      <c r="O71" s="72" t="s">
        <v>146</v>
      </c>
      <c r="P71" s="88" t="s">
        <v>148</v>
      </c>
    </row>
    <row r="72" spans="1:16" x14ac:dyDescent="0.2">
      <c r="A72" s="6" t="s">
        <v>133</v>
      </c>
      <c r="B72" s="14"/>
      <c r="C72" s="14"/>
      <c r="D72" s="138">
        <v>0</v>
      </c>
      <c r="E72" s="54">
        <v>0</v>
      </c>
      <c r="F72" s="62" t="s">
        <v>194</v>
      </c>
      <c r="G72" s="63"/>
      <c r="H72" s="64"/>
      <c r="I72" s="158"/>
      <c r="K72" s="37"/>
      <c r="L72" s="38"/>
      <c r="M72" s="42" t="s">
        <v>108</v>
      </c>
      <c r="N72" s="80">
        <v>1</v>
      </c>
      <c r="O72" s="89">
        <v>3</v>
      </c>
      <c r="P72" s="90">
        <f>N72*O72</f>
        <v>3</v>
      </c>
    </row>
    <row r="73" spans="1:16" x14ac:dyDescent="0.2">
      <c r="A73" s="6" t="s">
        <v>134</v>
      </c>
      <c r="B73" s="14"/>
      <c r="C73" s="14"/>
      <c r="D73" s="138">
        <v>0</v>
      </c>
      <c r="E73" s="54">
        <v>0</v>
      </c>
      <c r="F73" s="62"/>
      <c r="G73" s="63"/>
      <c r="H73" s="64"/>
      <c r="I73" s="158"/>
      <c r="K73" s="37"/>
      <c r="L73" s="38"/>
      <c r="M73" s="42" t="s">
        <v>109</v>
      </c>
      <c r="N73" s="80">
        <v>1</v>
      </c>
      <c r="O73" s="89">
        <v>3</v>
      </c>
      <c r="P73" s="90">
        <f t="shared" ref="P73" si="8">N73*O73</f>
        <v>3</v>
      </c>
    </row>
    <row r="74" spans="1:16" x14ac:dyDescent="0.2">
      <c r="A74" s="6" t="s">
        <v>135</v>
      </c>
      <c r="B74" s="14"/>
      <c r="C74" s="14"/>
      <c r="D74" s="138">
        <v>0</v>
      </c>
      <c r="E74" s="54">
        <v>0</v>
      </c>
      <c r="F74" s="69"/>
      <c r="G74" s="70"/>
      <c r="H74" s="71"/>
      <c r="I74" s="158"/>
      <c r="K74" s="37"/>
      <c r="L74" s="38"/>
      <c r="M74" s="42" t="s">
        <v>110</v>
      </c>
      <c r="N74" s="80">
        <v>2</v>
      </c>
      <c r="O74" s="89">
        <v>3</v>
      </c>
      <c r="P74" s="90">
        <f>N74*O74</f>
        <v>6</v>
      </c>
    </row>
    <row r="75" spans="1:16" x14ac:dyDescent="0.2">
      <c r="A75" s="6" t="s">
        <v>136</v>
      </c>
      <c r="B75" s="14"/>
      <c r="C75" s="14"/>
      <c r="D75" s="138">
        <v>0</v>
      </c>
      <c r="E75" s="54">
        <v>0</v>
      </c>
      <c r="F75" s="69"/>
      <c r="G75" s="70"/>
      <c r="H75" s="71"/>
      <c r="I75" s="158"/>
      <c r="K75" s="37"/>
      <c r="L75" s="38"/>
      <c r="M75" s="42" t="s">
        <v>111</v>
      </c>
      <c r="N75" s="80">
        <v>2</v>
      </c>
      <c r="O75" s="89">
        <v>3</v>
      </c>
      <c r="P75" s="91">
        <f>N75*O75</f>
        <v>6</v>
      </c>
    </row>
    <row r="76" spans="1:16" x14ac:dyDescent="0.2">
      <c r="A76" s="6" t="s">
        <v>137</v>
      </c>
      <c r="B76" s="138">
        <v>0</v>
      </c>
      <c r="C76" s="14">
        <v>0</v>
      </c>
      <c r="D76" s="14"/>
      <c r="E76" s="54"/>
      <c r="F76" s="62"/>
      <c r="G76" s="63"/>
      <c r="H76" s="64"/>
      <c r="I76" s="158"/>
      <c r="K76" s="37"/>
      <c r="L76" s="38"/>
      <c r="M76" s="38"/>
      <c r="N76" s="46"/>
      <c r="O76" s="92"/>
      <c r="P76" s="90"/>
    </row>
    <row r="77" spans="1:16" ht="13.5" thickBot="1" x14ac:dyDescent="0.25">
      <c r="A77" s="6"/>
      <c r="B77" s="14"/>
      <c r="C77" s="14"/>
      <c r="D77" s="14"/>
      <c r="E77" s="54"/>
      <c r="F77" s="62"/>
      <c r="G77" s="63"/>
      <c r="H77" s="64"/>
      <c r="I77" s="158"/>
      <c r="K77" s="37"/>
      <c r="L77" s="38"/>
      <c r="M77" s="38"/>
      <c r="N77" s="46"/>
      <c r="O77" s="92"/>
      <c r="P77" s="93">
        <f>SUM(P72:P75)</f>
        <v>18</v>
      </c>
    </row>
    <row r="78" spans="1:16" ht="13.5" thickTop="1" x14ac:dyDescent="0.2">
      <c r="A78" s="115" t="s">
        <v>207</v>
      </c>
      <c r="B78" s="19"/>
      <c r="C78" s="19"/>
      <c r="D78" s="121"/>
      <c r="E78" s="116"/>
      <c r="F78" s="62"/>
      <c r="G78" s="118" t="s">
        <v>154</v>
      </c>
      <c r="H78" s="147">
        <f>N90</f>
        <v>13</v>
      </c>
      <c r="I78" s="164"/>
      <c r="K78" s="37"/>
      <c r="L78" s="41"/>
      <c r="M78" s="41"/>
      <c r="N78" s="41"/>
      <c r="O78" s="41"/>
      <c r="P78" s="39"/>
    </row>
    <row r="79" spans="1:16" x14ac:dyDescent="0.2">
      <c r="A79" s="5" t="s">
        <v>36</v>
      </c>
      <c r="B79" s="14"/>
      <c r="C79" s="14"/>
      <c r="D79" s="138">
        <v>1200</v>
      </c>
      <c r="E79" s="54">
        <v>0</v>
      </c>
      <c r="F79" s="69"/>
      <c r="G79" s="123" t="s">
        <v>155</v>
      </c>
      <c r="H79" s="148">
        <f>O92</f>
        <v>200</v>
      </c>
      <c r="I79" s="165"/>
      <c r="K79" s="37"/>
      <c r="L79" s="42" t="s">
        <v>150</v>
      </c>
      <c r="M79" s="41"/>
      <c r="N79" s="41"/>
      <c r="O79" s="94">
        <v>25</v>
      </c>
      <c r="P79" s="39"/>
    </row>
    <row r="80" spans="1:16" x14ac:dyDescent="0.2">
      <c r="A80" s="5" t="s">
        <v>25</v>
      </c>
      <c r="B80" s="14"/>
      <c r="C80" s="14"/>
      <c r="D80" s="138">
        <v>500</v>
      </c>
      <c r="E80" s="54">
        <v>0</v>
      </c>
      <c r="F80" s="69" t="s">
        <v>138</v>
      </c>
      <c r="G80" s="58"/>
      <c r="H80" s="59"/>
      <c r="I80" s="156"/>
      <c r="K80" s="37"/>
      <c r="L80" s="41"/>
      <c r="M80" s="41"/>
      <c r="N80" s="41"/>
      <c r="O80" s="41"/>
      <c r="P80" s="39"/>
    </row>
    <row r="81" spans="1:16" ht="13.5" thickBot="1" x14ac:dyDescent="0.25">
      <c r="A81" s="5" t="s">
        <v>26</v>
      </c>
      <c r="B81" s="14"/>
      <c r="C81" s="14"/>
      <c r="D81" s="138">
        <f>36*50</f>
        <v>1800</v>
      </c>
      <c r="E81" s="54">
        <v>0</v>
      </c>
      <c r="F81" s="62" t="s">
        <v>203</v>
      </c>
      <c r="G81" s="60"/>
      <c r="H81" s="61"/>
      <c r="I81" s="157"/>
      <c r="K81" s="40"/>
      <c r="L81" s="41"/>
      <c r="M81" s="41"/>
      <c r="N81" s="41"/>
      <c r="O81" s="41"/>
      <c r="P81" s="39"/>
    </row>
    <row r="82" spans="1:16" ht="13.5" thickBot="1" x14ac:dyDescent="0.25">
      <c r="A82" s="5" t="s">
        <v>27</v>
      </c>
      <c r="B82" s="14"/>
      <c r="C82" s="14"/>
      <c r="D82" s="138">
        <v>100</v>
      </c>
      <c r="E82" s="54">
        <v>0</v>
      </c>
      <c r="F82" s="69" t="s">
        <v>251</v>
      </c>
      <c r="G82" s="70"/>
      <c r="H82" s="71"/>
      <c r="I82" s="52"/>
      <c r="K82" s="40"/>
      <c r="L82" s="168" t="s">
        <v>210</v>
      </c>
      <c r="M82" s="172"/>
      <c r="N82" s="175"/>
      <c r="O82" s="38"/>
      <c r="P82" s="78"/>
    </row>
    <row r="83" spans="1:16" x14ac:dyDescent="0.2">
      <c r="A83" s="5" t="s">
        <v>39</v>
      </c>
      <c r="B83" s="14"/>
      <c r="C83" s="14"/>
      <c r="D83" s="138">
        <v>0</v>
      </c>
      <c r="E83" s="54">
        <v>0</v>
      </c>
      <c r="F83" s="62" t="s">
        <v>18</v>
      </c>
      <c r="G83" s="63"/>
      <c r="H83" s="71"/>
      <c r="I83" s="52"/>
      <c r="K83" s="40"/>
      <c r="L83" s="38"/>
      <c r="M83" s="41"/>
      <c r="N83" s="41"/>
      <c r="O83" s="86"/>
      <c r="P83" s="78"/>
    </row>
    <row r="84" spans="1:16" x14ac:dyDescent="0.2">
      <c r="A84" s="5" t="s">
        <v>28</v>
      </c>
      <c r="B84" s="14"/>
      <c r="C84" s="14"/>
      <c r="D84" s="138">
        <v>1500</v>
      </c>
      <c r="E84" s="54">
        <v>0</v>
      </c>
      <c r="F84" s="62"/>
      <c r="G84" s="63"/>
      <c r="H84" s="71"/>
      <c r="I84" s="52"/>
      <c r="K84" s="40"/>
      <c r="L84" s="38"/>
      <c r="M84" s="38"/>
      <c r="N84" s="86" t="s">
        <v>151</v>
      </c>
      <c r="O84" s="47"/>
      <c r="P84" s="78"/>
    </row>
    <row r="85" spans="1:16" x14ac:dyDescent="0.2">
      <c r="A85" s="5" t="s">
        <v>252</v>
      </c>
      <c r="B85" s="14"/>
      <c r="C85" s="14"/>
      <c r="D85" s="138">
        <v>100</v>
      </c>
      <c r="E85" s="54">
        <v>0</v>
      </c>
      <c r="F85" s="69"/>
      <c r="G85" s="70"/>
      <c r="H85" s="71"/>
      <c r="I85" s="52"/>
      <c r="K85" s="40"/>
      <c r="L85" s="38"/>
      <c r="M85" s="41"/>
      <c r="N85" s="47" t="s">
        <v>152</v>
      </c>
      <c r="O85" s="38"/>
      <c r="P85" s="78"/>
    </row>
    <row r="86" spans="1:16" x14ac:dyDescent="0.2">
      <c r="A86" s="5" t="s">
        <v>54</v>
      </c>
      <c r="B86" s="14"/>
      <c r="C86" s="14"/>
      <c r="D86" s="138">
        <f>9*35</f>
        <v>315</v>
      </c>
      <c r="E86" s="54">
        <v>0</v>
      </c>
      <c r="F86" s="69" t="s">
        <v>80</v>
      </c>
      <c r="G86" s="70"/>
      <c r="H86" s="71"/>
      <c r="I86" s="52"/>
      <c r="K86" s="40"/>
      <c r="L86" s="38"/>
      <c r="M86" s="42" t="s">
        <v>109</v>
      </c>
      <c r="N86" s="80">
        <v>0</v>
      </c>
      <c r="O86" s="38"/>
      <c r="P86" s="78"/>
    </row>
    <row r="87" spans="1:16" ht="15" customHeight="1" x14ac:dyDescent="0.2">
      <c r="A87" s="5" t="s">
        <v>179</v>
      </c>
      <c r="B87" s="138">
        <v>2500</v>
      </c>
      <c r="C87" s="14">
        <v>0</v>
      </c>
      <c r="D87" s="14"/>
      <c r="E87" s="54"/>
      <c r="F87" s="69"/>
      <c r="G87" s="70"/>
      <c r="H87" s="71"/>
      <c r="I87" s="52"/>
      <c r="K87" s="40"/>
      <c r="L87" s="38"/>
      <c r="M87" s="42" t="s">
        <v>110</v>
      </c>
      <c r="N87" s="80">
        <v>7</v>
      </c>
      <c r="O87" s="55" t="s">
        <v>188</v>
      </c>
      <c r="P87" s="78"/>
    </row>
    <row r="88" spans="1:16" x14ac:dyDescent="0.2">
      <c r="A88" s="5" t="s">
        <v>180</v>
      </c>
      <c r="B88" s="138">
        <v>2200</v>
      </c>
      <c r="C88" s="14">
        <v>0</v>
      </c>
      <c r="D88" s="14"/>
      <c r="E88" s="54"/>
      <c r="F88" s="100"/>
      <c r="G88" s="101"/>
      <c r="H88" s="102"/>
      <c r="I88" s="52"/>
      <c r="K88" s="40"/>
      <c r="L88" s="38"/>
      <c r="M88" s="42" t="s">
        <v>111</v>
      </c>
      <c r="N88" s="113">
        <v>6</v>
      </c>
      <c r="O88" s="38" t="s">
        <v>189</v>
      </c>
      <c r="P88" s="78"/>
    </row>
    <row r="89" spans="1:16" ht="26.25" thickBot="1" x14ac:dyDescent="0.25">
      <c r="A89" s="5" t="s">
        <v>254</v>
      </c>
      <c r="B89" s="138">
        <f>1000/2</f>
        <v>500</v>
      </c>
      <c r="C89" s="14">
        <v>0</v>
      </c>
      <c r="D89" s="14"/>
      <c r="E89" s="14"/>
      <c r="F89" s="55"/>
      <c r="G89" s="52"/>
      <c r="H89" s="52"/>
      <c r="I89" s="52"/>
      <c r="J89" s="120"/>
      <c r="K89" s="40"/>
      <c r="L89" s="38"/>
      <c r="M89" s="42"/>
      <c r="N89" s="112"/>
      <c r="O89" s="38"/>
      <c r="P89" s="78"/>
    </row>
    <row r="90" spans="1:16" ht="13.5" thickBot="1" x14ac:dyDescent="0.25">
      <c r="A90" s="18" t="s">
        <v>59</v>
      </c>
      <c r="B90" s="138">
        <v>0</v>
      </c>
      <c r="C90" s="14">
        <v>0</v>
      </c>
      <c r="D90" s="14"/>
      <c r="E90" s="54"/>
      <c r="F90" s="106"/>
      <c r="G90" s="110" t="s">
        <v>139</v>
      </c>
      <c r="H90" s="111" t="s">
        <v>140</v>
      </c>
      <c r="I90" s="166"/>
      <c r="K90" s="40"/>
      <c r="L90" s="38"/>
      <c r="M90" s="38"/>
      <c r="N90" s="129">
        <f>SUM(N86:N88)</f>
        <v>13</v>
      </c>
      <c r="O90" s="38"/>
      <c r="P90" s="78"/>
    </row>
    <row r="91" spans="1:16" ht="14.25" thickTop="1" thickBot="1" x14ac:dyDescent="0.25">
      <c r="A91" s="5" t="s">
        <v>181</v>
      </c>
      <c r="B91" s="14">
        <f>H78*H79</f>
        <v>2600</v>
      </c>
      <c r="C91" s="14">
        <v>0</v>
      </c>
      <c r="D91" s="14"/>
      <c r="E91" s="54"/>
      <c r="F91" s="107" t="s">
        <v>141</v>
      </c>
      <c r="G91" s="108">
        <f>SUM(B87:B91)-SUM(D79:D86)</f>
        <v>2285</v>
      </c>
      <c r="H91" s="109">
        <f>SUM(C87:C91)-SUM(E79:E86)</f>
        <v>0</v>
      </c>
      <c r="I91" s="167"/>
      <c r="K91" s="40"/>
      <c r="L91" s="38"/>
      <c r="M91" s="38"/>
      <c r="N91" s="38"/>
      <c r="O91" s="38"/>
      <c r="P91" s="78"/>
    </row>
    <row r="92" spans="1:16" x14ac:dyDescent="0.2">
      <c r="A92" s="5"/>
      <c r="B92" s="14"/>
      <c r="C92" s="14"/>
      <c r="D92" s="14"/>
      <c r="E92" s="54"/>
      <c r="F92" s="103"/>
      <c r="G92" s="104"/>
      <c r="H92" s="105"/>
      <c r="I92" s="52"/>
      <c r="K92" s="40"/>
      <c r="L92" s="55" t="s">
        <v>153</v>
      </c>
      <c r="M92" s="38"/>
      <c r="N92" s="38"/>
      <c r="O92" s="114">
        <v>200</v>
      </c>
      <c r="P92" s="78"/>
    </row>
    <row r="93" spans="1:16" x14ac:dyDescent="0.2">
      <c r="A93" s="115" t="s">
        <v>208</v>
      </c>
      <c r="B93" s="19"/>
      <c r="C93" s="19"/>
      <c r="D93" s="121"/>
      <c r="E93" s="116"/>
      <c r="F93" s="62"/>
      <c r="G93" s="118" t="s">
        <v>154</v>
      </c>
      <c r="H93" s="147">
        <f>N104</f>
        <v>13</v>
      </c>
      <c r="I93" s="164"/>
      <c r="K93" s="40"/>
      <c r="L93" s="41"/>
      <c r="M93" s="41"/>
      <c r="N93" s="41"/>
      <c r="O93" s="41"/>
      <c r="P93" s="39"/>
    </row>
    <row r="94" spans="1:16" ht="13.5" thickBot="1" x14ac:dyDescent="0.25">
      <c r="A94" s="5" t="s">
        <v>36</v>
      </c>
      <c r="B94" s="14"/>
      <c r="C94" s="14"/>
      <c r="D94" s="138">
        <v>1200</v>
      </c>
      <c r="E94" s="54">
        <v>0</v>
      </c>
      <c r="F94" s="69"/>
      <c r="G94" s="123" t="s">
        <v>155</v>
      </c>
      <c r="H94" s="148">
        <f>O106</f>
        <v>200</v>
      </c>
      <c r="I94" s="165"/>
      <c r="K94" s="40"/>
      <c r="L94" s="41"/>
      <c r="M94" s="41"/>
      <c r="N94" s="41"/>
      <c r="O94" s="41"/>
      <c r="P94" s="39"/>
    </row>
    <row r="95" spans="1:16" ht="13.5" thickBot="1" x14ac:dyDescent="0.25">
      <c r="A95" s="5" t="s">
        <v>25</v>
      </c>
      <c r="B95" s="14"/>
      <c r="C95" s="14"/>
      <c r="D95" s="138">
        <v>500</v>
      </c>
      <c r="E95" s="54">
        <v>0</v>
      </c>
      <c r="F95" s="69" t="s">
        <v>138</v>
      </c>
      <c r="G95" s="58"/>
      <c r="H95" s="59"/>
      <c r="I95" s="156"/>
      <c r="K95" s="40"/>
      <c r="L95" s="168" t="s">
        <v>211</v>
      </c>
      <c r="M95" s="172"/>
      <c r="N95" s="175"/>
      <c r="O95" s="38"/>
      <c r="P95" s="78"/>
    </row>
    <row r="96" spans="1:16" x14ac:dyDescent="0.2">
      <c r="A96" s="5" t="s">
        <v>26</v>
      </c>
      <c r="B96" s="14"/>
      <c r="C96" s="14"/>
      <c r="D96" s="138">
        <f>36*50</f>
        <v>1800</v>
      </c>
      <c r="E96" s="54">
        <v>0</v>
      </c>
      <c r="F96" s="62" t="s">
        <v>203</v>
      </c>
      <c r="G96" s="60"/>
      <c r="H96" s="61"/>
      <c r="I96" s="157"/>
      <c r="K96" s="40"/>
      <c r="L96" s="38"/>
      <c r="M96" s="41"/>
      <c r="N96" s="41"/>
      <c r="O96" s="86"/>
      <c r="P96" s="78"/>
    </row>
    <row r="97" spans="1:16" x14ac:dyDescent="0.2">
      <c r="A97" s="5" t="s">
        <v>27</v>
      </c>
      <c r="B97" s="14"/>
      <c r="C97" s="14"/>
      <c r="D97" s="138">
        <v>100</v>
      </c>
      <c r="E97" s="54">
        <v>0</v>
      </c>
      <c r="F97" s="69" t="s">
        <v>251</v>
      </c>
      <c r="G97" s="70"/>
      <c r="H97" s="71"/>
      <c r="I97" s="52"/>
      <c r="K97" s="40"/>
      <c r="L97" s="38"/>
      <c r="M97" s="38"/>
      <c r="N97" s="86" t="s">
        <v>151</v>
      </c>
      <c r="O97" s="47"/>
      <c r="P97" s="78"/>
    </row>
    <row r="98" spans="1:16" x14ac:dyDescent="0.2">
      <c r="A98" s="5" t="s">
        <v>39</v>
      </c>
      <c r="B98" s="14"/>
      <c r="C98" s="14"/>
      <c r="D98" s="138">
        <v>0</v>
      </c>
      <c r="E98" s="54">
        <v>0</v>
      </c>
      <c r="F98" s="62" t="s">
        <v>18</v>
      </c>
      <c r="G98" s="63"/>
      <c r="H98" s="71"/>
      <c r="I98" s="52"/>
      <c r="K98" s="40"/>
      <c r="L98" s="38"/>
      <c r="M98" s="41"/>
      <c r="N98" s="47" t="s">
        <v>152</v>
      </c>
      <c r="O98" s="38"/>
      <c r="P98" s="78"/>
    </row>
    <row r="99" spans="1:16" x14ac:dyDescent="0.2">
      <c r="A99" s="5" t="s">
        <v>28</v>
      </c>
      <c r="B99" s="14"/>
      <c r="C99" s="14"/>
      <c r="D99" s="138">
        <v>1000</v>
      </c>
      <c r="E99" s="54">
        <v>0</v>
      </c>
      <c r="F99" s="69" t="s">
        <v>253</v>
      </c>
      <c r="G99" s="70"/>
      <c r="H99" s="71"/>
      <c r="I99" s="52"/>
      <c r="K99" s="40"/>
      <c r="L99" s="38"/>
      <c r="M99" s="42"/>
      <c r="N99" s="112"/>
      <c r="O99" s="38"/>
      <c r="P99" s="78"/>
    </row>
    <row r="100" spans="1:16" x14ac:dyDescent="0.2">
      <c r="A100" s="5" t="s">
        <v>252</v>
      </c>
      <c r="B100" s="14"/>
      <c r="C100" s="14"/>
      <c r="D100" s="138">
        <v>100</v>
      </c>
      <c r="E100" s="54">
        <v>0</v>
      </c>
      <c r="F100" s="69"/>
      <c r="G100" s="70"/>
      <c r="H100" s="71"/>
      <c r="I100" s="52"/>
      <c r="K100" s="40"/>
      <c r="L100" s="38"/>
      <c r="M100" s="42" t="s">
        <v>111</v>
      </c>
      <c r="N100" s="80">
        <v>0</v>
      </c>
      <c r="O100" s="38"/>
      <c r="P100" s="78"/>
    </row>
    <row r="101" spans="1:16" x14ac:dyDescent="0.2">
      <c r="A101" s="5" t="s">
        <v>54</v>
      </c>
      <c r="B101" s="14"/>
      <c r="C101" s="14"/>
      <c r="D101" s="138">
        <f>9*35</f>
        <v>315</v>
      </c>
      <c r="E101" s="54">
        <v>0</v>
      </c>
      <c r="F101" s="69" t="s">
        <v>80</v>
      </c>
      <c r="G101" s="70"/>
      <c r="H101" s="71"/>
      <c r="I101" s="52"/>
      <c r="K101" s="40"/>
      <c r="L101" s="38"/>
      <c r="M101" s="42" t="s">
        <v>112</v>
      </c>
      <c r="N101" s="80">
        <v>6</v>
      </c>
      <c r="O101" s="38" t="s">
        <v>189</v>
      </c>
      <c r="P101" s="78"/>
    </row>
    <row r="102" spans="1:16" x14ac:dyDescent="0.2">
      <c r="A102" s="5" t="s">
        <v>179</v>
      </c>
      <c r="B102" s="138">
        <v>2500</v>
      </c>
      <c r="C102" s="14">
        <v>0</v>
      </c>
      <c r="D102" s="14"/>
      <c r="E102" s="54"/>
      <c r="F102" s="69"/>
      <c r="G102" s="70"/>
      <c r="H102" s="71"/>
      <c r="I102" s="52"/>
      <c r="K102" s="40"/>
      <c r="L102" s="38"/>
      <c r="M102" s="42" t="s">
        <v>113</v>
      </c>
      <c r="N102" s="113">
        <v>7</v>
      </c>
      <c r="O102" s="55" t="s">
        <v>188</v>
      </c>
      <c r="P102" s="78"/>
    </row>
    <row r="103" spans="1:16" x14ac:dyDescent="0.2">
      <c r="A103" s="5" t="s">
        <v>180</v>
      </c>
      <c r="B103" s="138">
        <v>2200</v>
      </c>
      <c r="C103" s="14">
        <v>0</v>
      </c>
      <c r="D103" s="14"/>
      <c r="E103" s="54"/>
      <c r="F103" s="100"/>
      <c r="G103" s="101"/>
      <c r="H103" s="102"/>
      <c r="I103" s="52"/>
      <c r="K103" s="40"/>
      <c r="L103" s="38"/>
      <c r="M103" s="42"/>
      <c r="N103" s="112"/>
      <c r="O103" s="38"/>
      <c r="P103" s="78"/>
    </row>
    <row r="104" spans="1:16" ht="26.25" thickBot="1" x14ac:dyDescent="0.25">
      <c r="A104" s="5" t="s">
        <v>254</v>
      </c>
      <c r="B104" s="138">
        <f>1000/2</f>
        <v>500</v>
      </c>
      <c r="C104" s="14">
        <v>0</v>
      </c>
      <c r="D104" s="14"/>
      <c r="E104" s="14"/>
      <c r="F104" s="55"/>
      <c r="G104" s="52"/>
      <c r="H104" s="52"/>
      <c r="I104" s="52"/>
      <c r="K104" s="40"/>
      <c r="L104" s="38"/>
      <c r="M104" s="42"/>
      <c r="N104" s="135">
        <f>SUM(N99:N102)</f>
        <v>13</v>
      </c>
      <c r="O104" s="38"/>
      <c r="P104" s="78"/>
    </row>
    <row r="105" spans="1:16" ht="13.5" thickTop="1" x14ac:dyDescent="0.2">
      <c r="A105" s="18" t="s">
        <v>59</v>
      </c>
      <c r="B105" s="138">
        <v>0</v>
      </c>
      <c r="C105" s="14">
        <v>0</v>
      </c>
      <c r="D105" s="14"/>
      <c r="E105" s="54"/>
      <c r="F105" s="106"/>
      <c r="G105" s="110" t="s">
        <v>139</v>
      </c>
      <c r="H105" s="111" t="s">
        <v>140</v>
      </c>
      <c r="I105" s="166"/>
      <c r="K105" s="40"/>
      <c r="L105" s="38"/>
      <c r="M105" s="42"/>
      <c r="N105" s="112"/>
      <c r="O105" s="38"/>
      <c r="P105" s="78"/>
    </row>
    <row r="106" spans="1:16" ht="13.5" thickBot="1" x14ac:dyDescent="0.25">
      <c r="A106" s="5" t="s">
        <v>181</v>
      </c>
      <c r="B106" s="14">
        <f>H93*H94</f>
        <v>2600</v>
      </c>
      <c r="C106" s="14">
        <v>0</v>
      </c>
      <c r="D106" s="14"/>
      <c r="E106" s="54"/>
      <c r="F106" s="107" t="s">
        <v>141</v>
      </c>
      <c r="G106" s="108">
        <f>SUM(B102:B106)-SUM(D94:D101)</f>
        <v>2785</v>
      </c>
      <c r="H106" s="109">
        <f>SUM(C102:C106)-SUM(E94:E101)</f>
        <v>0</v>
      </c>
      <c r="I106" s="167"/>
      <c r="K106" s="40"/>
      <c r="L106" s="55" t="s">
        <v>153</v>
      </c>
      <c r="M106" s="38"/>
      <c r="N106" s="38"/>
      <c r="O106" s="114">
        <v>200</v>
      </c>
      <c r="P106" s="78"/>
    </row>
    <row r="107" spans="1:16" x14ac:dyDescent="0.2">
      <c r="A107" s="5"/>
      <c r="B107" s="14"/>
      <c r="C107" s="14"/>
      <c r="D107" s="14"/>
      <c r="E107" s="54"/>
      <c r="F107" s="103"/>
      <c r="G107" s="104"/>
      <c r="H107" s="105"/>
      <c r="I107" s="52"/>
      <c r="K107" s="40"/>
      <c r="L107" s="41"/>
      <c r="M107" s="41"/>
      <c r="N107" s="41"/>
      <c r="O107" s="41"/>
      <c r="P107" s="39"/>
    </row>
    <row r="108" spans="1:16" ht="13.5" thickBot="1" x14ac:dyDescent="0.25">
      <c r="A108" s="5"/>
      <c r="B108" s="14"/>
      <c r="C108" s="14"/>
      <c r="D108" s="14"/>
      <c r="E108" s="54"/>
      <c r="F108" s="103"/>
      <c r="G108" s="104"/>
      <c r="H108" s="105"/>
      <c r="I108" s="52"/>
      <c r="K108" s="40"/>
      <c r="L108" s="41"/>
      <c r="M108" s="41"/>
      <c r="N108" s="41"/>
      <c r="O108" s="41"/>
      <c r="P108" s="39"/>
    </row>
    <row r="109" spans="1:16" ht="13.5" thickBot="1" x14ac:dyDescent="0.25">
      <c r="A109" s="115" t="s">
        <v>209</v>
      </c>
      <c r="B109" s="134"/>
      <c r="C109" s="134"/>
      <c r="D109" s="121"/>
      <c r="E109" s="116"/>
      <c r="F109" s="62"/>
      <c r="G109" s="118" t="s">
        <v>154</v>
      </c>
      <c r="H109" s="147">
        <f>N118</f>
        <v>14</v>
      </c>
      <c r="I109" s="52"/>
      <c r="K109" s="40"/>
      <c r="L109" s="168" t="s">
        <v>212</v>
      </c>
      <c r="M109" s="172"/>
      <c r="N109" s="175"/>
      <c r="O109" s="38"/>
      <c r="P109" s="78"/>
    </row>
    <row r="110" spans="1:16" x14ac:dyDescent="0.2">
      <c r="A110" s="5" t="s">
        <v>36</v>
      </c>
      <c r="B110" s="14"/>
      <c r="C110" s="14"/>
      <c r="D110" s="138">
        <v>1200</v>
      </c>
      <c r="E110" s="54">
        <v>0</v>
      </c>
      <c r="F110" s="69"/>
      <c r="G110" s="123" t="s">
        <v>155</v>
      </c>
      <c r="H110" s="148">
        <f>O120</f>
        <v>200</v>
      </c>
      <c r="I110" s="52"/>
      <c r="K110" s="40"/>
      <c r="L110" s="38"/>
      <c r="M110" s="41"/>
      <c r="N110" s="41"/>
      <c r="O110" s="86"/>
      <c r="P110" s="78"/>
    </row>
    <row r="111" spans="1:16" x14ac:dyDescent="0.2">
      <c r="A111" s="5" t="s">
        <v>25</v>
      </c>
      <c r="B111" s="14"/>
      <c r="C111" s="14"/>
      <c r="D111" s="138">
        <v>500</v>
      </c>
      <c r="E111" s="54">
        <v>0</v>
      </c>
      <c r="F111" s="69" t="s">
        <v>138</v>
      </c>
      <c r="G111" s="58"/>
      <c r="H111" s="59"/>
      <c r="I111" s="52"/>
      <c r="K111" s="40"/>
      <c r="L111" s="38"/>
      <c r="M111" s="38"/>
      <c r="N111" s="86" t="s">
        <v>151</v>
      </c>
      <c r="O111" s="47"/>
      <c r="P111" s="78"/>
    </row>
    <row r="112" spans="1:16" x14ac:dyDescent="0.2">
      <c r="A112" s="5" t="s">
        <v>26</v>
      </c>
      <c r="B112" s="14"/>
      <c r="C112" s="14"/>
      <c r="D112" s="138">
        <f>36*50</f>
        <v>1800</v>
      </c>
      <c r="E112" s="54">
        <v>0</v>
      </c>
      <c r="F112" s="62" t="s">
        <v>203</v>
      </c>
      <c r="G112" s="60"/>
      <c r="H112" s="61"/>
      <c r="I112" s="52"/>
      <c r="K112" s="40"/>
      <c r="L112" s="38"/>
      <c r="M112" s="41"/>
      <c r="N112" s="47" t="s">
        <v>152</v>
      </c>
      <c r="O112" s="38"/>
      <c r="P112" s="78"/>
    </row>
    <row r="113" spans="1:16" x14ac:dyDescent="0.2">
      <c r="A113" s="5" t="s">
        <v>27</v>
      </c>
      <c r="B113" s="14"/>
      <c r="C113" s="14"/>
      <c r="D113" s="138">
        <v>100</v>
      </c>
      <c r="E113" s="54">
        <v>0</v>
      </c>
      <c r="F113" s="69" t="s">
        <v>251</v>
      </c>
      <c r="G113" s="70"/>
      <c r="H113" s="71"/>
      <c r="I113" s="52"/>
      <c r="K113" s="40"/>
      <c r="L113" s="38"/>
      <c r="M113" s="42"/>
      <c r="N113" s="112"/>
      <c r="O113" s="38"/>
      <c r="P113" s="78"/>
    </row>
    <row r="114" spans="1:16" x14ac:dyDescent="0.2">
      <c r="A114" s="5" t="s">
        <v>39</v>
      </c>
      <c r="B114" s="14"/>
      <c r="C114" s="14"/>
      <c r="D114" s="138">
        <v>0</v>
      </c>
      <c r="E114" s="54">
        <v>0</v>
      </c>
      <c r="F114" s="62" t="s">
        <v>18</v>
      </c>
      <c r="G114" s="63"/>
      <c r="H114" s="71"/>
      <c r="I114" s="52"/>
      <c r="K114" s="40"/>
      <c r="L114" s="38"/>
      <c r="M114" s="42" t="s">
        <v>108</v>
      </c>
      <c r="N114" s="80">
        <v>7</v>
      </c>
      <c r="O114" s="38" t="s">
        <v>188</v>
      </c>
      <c r="P114" s="78"/>
    </row>
    <row r="115" spans="1:16" x14ac:dyDescent="0.2">
      <c r="A115" s="5" t="s">
        <v>28</v>
      </c>
      <c r="B115" s="14"/>
      <c r="C115" s="14"/>
      <c r="D115" s="138">
        <v>1000</v>
      </c>
      <c r="E115" s="54">
        <v>0</v>
      </c>
      <c r="F115" s="69"/>
      <c r="G115" s="70"/>
      <c r="H115" s="71"/>
      <c r="I115" s="52"/>
      <c r="K115" s="40"/>
      <c r="L115" s="38"/>
      <c r="M115" s="42" t="s">
        <v>109</v>
      </c>
      <c r="N115" s="80">
        <v>7</v>
      </c>
      <c r="O115" s="38" t="s">
        <v>188</v>
      </c>
      <c r="P115" s="78"/>
    </row>
    <row r="116" spans="1:16" x14ac:dyDescent="0.2">
      <c r="A116" s="5" t="s">
        <v>252</v>
      </c>
      <c r="B116" s="14"/>
      <c r="C116" s="14"/>
      <c r="D116" s="138">
        <v>100</v>
      </c>
      <c r="E116" s="54">
        <v>0</v>
      </c>
      <c r="F116" s="69"/>
      <c r="G116" s="70"/>
      <c r="H116" s="71"/>
      <c r="I116" s="52"/>
      <c r="K116" s="40"/>
      <c r="L116" s="38"/>
      <c r="M116" s="42" t="s">
        <v>110</v>
      </c>
      <c r="N116" s="113">
        <v>0</v>
      </c>
      <c r="O116" s="38"/>
      <c r="P116" s="78"/>
    </row>
    <row r="117" spans="1:16" x14ac:dyDescent="0.2">
      <c r="A117" s="5" t="s">
        <v>54</v>
      </c>
      <c r="B117" s="14"/>
      <c r="C117" s="14"/>
      <c r="D117" s="138">
        <f>9*35</f>
        <v>315</v>
      </c>
      <c r="E117" s="54">
        <v>0</v>
      </c>
      <c r="F117" s="69" t="s">
        <v>80</v>
      </c>
      <c r="G117" s="70"/>
      <c r="H117" s="71"/>
      <c r="I117" s="52"/>
      <c r="K117" s="40"/>
      <c r="L117" s="38"/>
      <c r="M117" s="42"/>
      <c r="N117" s="80"/>
      <c r="O117" s="38"/>
      <c r="P117" s="78"/>
    </row>
    <row r="118" spans="1:16" ht="13.5" thickBot="1" x14ac:dyDescent="0.25">
      <c r="A118" s="5" t="s">
        <v>179</v>
      </c>
      <c r="B118" s="138">
        <v>2500</v>
      </c>
      <c r="C118" s="14">
        <v>0</v>
      </c>
      <c r="D118" s="14"/>
      <c r="E118" s="54"/>
      <c r="F118" s="69"/>
      <c r="G118" s="70"/>
      <c r="H118" s="71"/>
      <c r="I118" s="52"/>
      <c r="K118" s="40"/>
      <c r="L118" s="38"/>
      <c r="M118" s="42"/>
      <c r="N118" s="197">
        <f>SUM(N113:N116)</f>
        <v>14</v>
      </c>
      <c r="O118" s="38"/>
      <c r="P118" s="78"/>
    </row>
    <row r="119" spans="1:16" ht="13.5" thickTop="1" x14ac:dyDescent="0.2">
      <c r="A119" s="5" t="s">
        <v>180</v>
      </c>
      <c r="B119" s="138">
        <v>2200</v>
      </c>
      <c r="C119" s="14">
        <v>0</v>
      </c>
      <c r="D119" s="14"/>
      <c r="E119" s="54"/>
      <c r="F119" s="100"/>
      <c r="G119" s="101"/>
      <c r="H119" s="102"/>
      <c r="I119" s="52"/>
      <c r="K119" s="40"/>
      <c r="L119" s="38"/>
      <c r="M119" s="42"/>
      <c r="N119" s="112"/>
      <c r="O119" s="38"/>
      <c r="P119" s="78"/>
    </row>
    <row r="120" spans="1:16" ht="26.25" thickBot="1" x14ac:dyDescent="0.25">
      <c r="A120" s="5" t="s">
        <v>254</v>
      </c>
      <c r="B120" s="138">
        <f>1000/2</f>
        <v>500</v>
      </c>
      <c r="C120" s="14">
        <v>0</v>
      </c>
      <c r="D120" s="14"/>
      <c r="E120" s="14"/>
      <c r="F120" s="55"/>
      <c r="G120" s="52"/>
      <c r="H120" s="52"/>
      <c r="I120" s="52"/>
      <c r="K120" s="40"/>
      <c r="L120" s="55" t="s">
        <v>153</v>
      </c>
      <c r="M120" s="38"/>
      <c r="N120" s="38"/>
      <c r="O120" s="114">
        <v>200</v>
      </c>
      <c r="P120" s="78"/>
    </row>
    <row r="121" spans="1:16" x14ac:dyDescent="0.2">
      <c r="A121" s="18" t="s">
        <v>59</v>
      </c>
      <c r="B121" s="138">
        <v>0</v>
      </c>
      <c r="C121" s="14">
        <v>0</v>
      </c>
      <c r="D121" s="14"/>
      <c r="E121" s="54"/>
      <c r="F121" s="106"/>
      <c r="G121" s="110" t="s">
        <v>139</v>
      </c>
      <c r="H121" s="111" t="s">
        <v>140</v>
      </c>
      <c r="I121" s="52"/>
      <c r="K121" s="40"/>
      <c r="L121" s="38"/>
      <c r="M121" s="42"/>
      <c r="N121" s="112"/>
      <c r="O121" s="38"/>
      <c r="P121" s="78"/>
    </row>
    <row r="122" spans="1:16" ht="13.5" thickBot="1" x14ac:dyDescent="0.25">
      <c r="A122" s="5" t="s">
        <v>181</v>
      </c>
      <c r="B122" s="14">
        <f>H109*H110</f>
        <v>2800</v>
      </c>
      <c r="C122" s="14">
        <v>0</v>
      </c>
      <c r="D122" s="14"/>
      <c r="E122" s="54"/>
      <c r="F122" s="107" t="s">
        <v>141</v>
      </c>
      <c r="G122" s="108">
        <f>SUM(B118:B122)-SUM(D110:D117)</f>
        <v>2985</v>
      </c>
      <c r="H122" s="109">
        <f>SUM(C118:C122)-SUM(E110:E117)</f>
        <v>0</v>
      </c>
      <c r="I122" s="52"/>
      <c r="K122" s="40"/>
      <c r="L122" s="38"/>
      <c r="M122" s="42"/>
      <c r="N122" s="112"/>
      <c r="O122" s="38"/>
      <c r="P122" s="78"/>
    </row>
    <row r="123" spans="1:16" ht="13.5" thickBot="1" x14ac:dyDescent="0.25">
      <c r="A123" s="5"/>
      <c r="B123" s="14"/>
      <c r="C123" s="14"/>
      <c r="D123" s="14"/>
      <c r="E123" s="14"/>
      <c r="F123" s="42"/>
      <c r="G123" s="167"/>
      <c r="H123" s="167"/>
      <c r="I123" s="52"/>
      <c r="K123" s="40"/>
      <c r="L123" s="168" t="s">
        <v>213</v>
      </c>
      <c r="M123" s="172"/>
      <c r="N123" s="175"/>
      <c r="O123" s="38"/>
      <c r="P123" s="78"/>
    </row>
    <row r="124" spans="1:16" x14ac:dyDescent="0.2">
      <c r="A124" s="5"/>
      <c r="B124" s="14"/>
      <c r="C124" s="14"/>
      <c r="D124" s="14"/>
      <c r="E124" s="54"/>
      <c r="F124" s="103"/>
      <c r="G124" s="104"/>
      <c r="H124" s="105"/>
      <c r="I124" s="52"/>
      <c r="K124" s="40"/>
      <c r="L124" s="38"/>
      <c r="M124" s="41"/>
      <c r="N124" s="41"/>
      <c r="O124" s="86"/>
      <c r="P124" s="78"/>
    </row>
    <row r="125" spans="1:16" x14ac:dyDescent="0.2">
      <c r="A125" s="115" t="s">
        <v>224</v>
      </c>
      <c r="B125" s="134"/>
      <c r="C125" s="134"/>
      <c r="D125" s="121"/>
      <c r="E125" s="116"/>
      <c r="F125" s="62"/>
      <c r="G125" s="118" t="s">
        <v>154</v>
      </c>
      <c r="H125" s="147">
        <f>N133</f>
        <v>28</v>
      </c>
      <c r="I125" s="52"/>
      <c r="K125" s="40"/>
      <c r="L125" s="38"/>
      <c r="M125" s="38"/>
      <c r="N125" s="86" t="s">
        <v>151</v>
      </c>
      <c r="O125" s="47"/>
      <c r="P125" s="78"/>
    </row>
    <row r="126" spans="1:16" x14ac:dyDescent="0.2">
      <c r="A126" s="5" t="s">
        <v>36</v>
      </c>
      <c r="B126" s="14"/>
      <c r="C126" s="14"/>
      <c r="D126" s="138">
        <v>1200</v>
      </c>
      <c r="E126" s="54">
        <v>0</v>
      </c>
      <c r="F126" s="69"/>
      <c r="G126" s="123" t="s">
        <v>155</v>
      </c>
      <c r="H126" s="148">
        <f>O135</f>
        <v>200</v>
      </c>
      <c r="I126" s="52"/>
      <c r="K126" s="40"/>
      <c r="L126" s="38"/>
      <c r="M126" s="41"/>
      <c r="N126" s="47" t="s">
        <v>152</v>
      </c>
      <c r="O126" s="38"/>
      <c r="P126" s="78"/>
    </row>
    <row r="127" spans="1:16" x14ac:dyDescent="0.2">
      <c r="A127" s="5" t="s">
        <v>25</v>
      </c>
      <c r="B127" s="14"/>
      <c r="C127" s="14"/>
      <c r="D127" s="138">
        <v>1000</v>
      </c>
      <c r="E127" s="54">
        <v>0</v>
      </c>
      <c r="F127" s="69" t="s">
        <v>138</v>
      </c>
      <c r="G127" s="58"/>
      <c r="H127" s="59"/>
      <c r="I127" s="52"/>
      <c r="K127" s="40"/>
      <c r="L127" s="38"/>
      <c r="M127" s="42"/>
      <c r="N127" s="112"/>
      <c r="O127" s="38"/>
      <c r="P127" s="78"/>
    </row>
    <row r="128" spans="1:16" x14ac:dyDescent="0.2">
      <c r="A128" s="5" t="s">
        <v>26</v>
      </c>
      <c r="B128" s="14"/>
      <c r="C128" s="14"/>
      <c r="D128" s="138">
        <f>48*50</f>
        <v>2400</v>
      </c>
      <c r="E128" s="54">
        <v>0</v>
      </c>
      <c r="F128" s="62" t="s">
        <v>255</v>
      </c>
      <c r="G128" s="60"/>
      <c r="H128" s="61"/>
      <c r="I128" s="52"/>
      <c r="K128" s="40"/>
      <c r="L128" s="38"/>
      <c r="M128" s="42" t="s">
        <v>110</v>
      </c>
      <c r="N128" s="80">
        <v>7</v>
      </c>
      <c r="O128" s="38" t="s">
        <v>188</v>
      </c>
      <c r="P128" s="78"/>
    </row>
    <row r="129" spans="1:16" x14ac:dyDescent="0.2">
      <c r="A129" s="5" t="s">
        <v>27</v>
      </c>
      <c r="B129" s="14"/>
      <c r="C129" s="14"/>
      <c r="D129" s="138">
        <v>100</v>
      </c>
      <c r="E129" s="54">
        <v>0</v>
      </c>
      <c r="F129" s="69" t="s">
        <v>182</v>
      </c>
      <c r="G129" s="70"/>
      <c r="H129" s="71"/>
      <c r="I129" s="52"/>
      <c r="K129" s="40"/>
      <c r="L129" s="38"/>
      <c r="M129" s="42" t="s">
        <v>111</v>
      </c>
      <c r="N129" s="80">
        <v>7</v>
      </c>
      <c r="O129" s="38" t="s">
        <v>188</v>
      </c>
      <c r="P129" s="78"/>
    </row>
    <row r="130" spans="1:16" x14ac:dyDescent="0.2">
      <c r="A130" s="5" t="s">
        <v>39</v>
      </c>
      <c r="B130" s="14"/>
      <c r="C130" s="14"/>
      <c r="D130" s="138">
        <v>0</v>
      </c>
      <c r="E130" s="54">
        <v>0</v>
      </c>
      <c r="F130" s="62" t="s">
        <v>18</v>
      </c>
      <c r="G130" s="63"/>
      <c r="H130" s="71"/>
      <c r="I130" s="52"/>
      <c r="K130" s="40"/>
      <c r="L130" s="38"/>
      <c r="M130" s="42" t="s">
        <v>112</v>
      </c>
      <c r="N130" s="80">
        <v>7</v>
      </c>
      <c r="O130" s="38" t="s">
        <v>188</v>
      </c>
      <c r="P130" s="78"/>
    </row>
    <row r="131" spans="1:16" x14ac:dyDescent="0.2">
      <c r="A131" s="5" t="s">
        <v>28</v>
      </c>
      <c r="B131" s="14"/>
      <c r="C131" s="14"/>
      <c r="D131" s="138">
        <v>1000</v>
      </c>
      <c r="E131" s="54">
        <v>0</v>
      </c>
      <c r="F131" s="62"/>
      <c r="G131" s="63"/>
      <c r="H131" s="71"/>
      <c r="I131" s="52"/>
      <c r="K131" s="40"/>
      <c r="L131" s="38"/>
      <c r="M131" s="42" t="s">
        <v>113</v>
      </c>
      <c r="N131" s="113">
        <v>7</v>
      </c>
      <c r="O131" s="38" t="s">
        <v>188</v>
      </c>
      <c r="P131" s="78"/>
    </row>
    <row r="132" spans="1:16" x14ac:dyDescent="0.2">
      <c r="A132" s="5" t="s">
        <v>252</v>
      </c>
      <c r="B132" s="14"/>
      <c r="C132" s="14"/>
      <c r="D132" s="138">
        <v>100</v>
      </c>
      <c r="E132" s="54">
        <v>0</v>
      </c>
      <c r="F132" s="69"/>
      <c r="G132" s="70"/>
      <c r="H132" s="71"/>
      <c r="I132" s="52"/>
      <c r="K132" s="40"/>
      <c r="L132" s="38"/>
      <c r="M132" s="42"/>
      <c r="N132" s="80"/>
      <c r="O132" s="38"/>
      <c r="P132" s="78"/>
    </row>
    <row r="133" spans="1:16" ht="13.5" thickBot="1" x14ac:dyDescent="0.25">
      <c r="A133" s="5" t="s">
        <v>54</v>
      </c>
      <c r="B133" s="14"/>
      <c r="C133" s="14"/>
      <c r="D133" s="138">
        <f>9*35</f>
        <v>315</v>
      </c>
      <c r="E133" s="54">
        <v>0</v>
      </c>
      <c r="F133" s="69" t="s">
        <v>80</v>
      </c>
      <c r="G133" s="70"/>
      <c r="H133" s="71"/>
      <c r="I133" s="52"/>
      <c r="K133" s="40"/>
      <c r="L133" s="38"/>
      <c r="M133" s="42"/>
      <c r="N133" s="197">
        <f>SUM(N128:N131)</f>
        <v>28</v>
      </c>
      <c r="O133" s="38"/>
      <c r="P133" s="78"/>
    </row>
    <row r="134" spans="1:16" ht="13.5" thickTop="1" x14ac:dyDescent="0.2">
      <c r="A134" s="5" t="s">
        <v>179</v>
      </c>
      <c r="B134" s="138">
        <v>2500</v>
      </c>
      <c r="C134" s="14">
        <v>0</v>
      </c>
      <c r="D134" s="14"/>
      <c r="E134" s="54"/>
      <c r="F134" s="69"/>
      <c r="G134" s="70"/>
      <c r="H134" s="71"/>
      <c r="I134" s="52"/>
      <c r="K134" s="40"/>
      <c r="L134" s="38"/>
      <c r="M134" s="42"/>
      <c r="N134" s="112"/>
      <c r="O134" s="38"/>
      <c r="P134" s="78"/>
    </row>
    <row r="135" spans="1:16" x14ac:dyDescent="0.2">
      <c r="A135" s="5" t="s">
        <v>180</v>
      </c>
      <c r="B135" s="138">
        <v>2200</v>
      </c>
      <c r="C135" s="14">
        <v>0</v>
      </c>
      <c r="D135" s="14"/>
      <c r="E135" s="54"/>
      <c r="F135" s="100"/>
      <c r="G135" s="101"/>
      <c r="H135" s="102"/>
      <c r="I135" s="52"/>
      <c r="K135" s="40"/>
      <c r="L135" s="55" t="s">
        <v>153</v>
      </c>
      <c r="M135" s="38"/>
      <c r="N135" s="38"/>
      <c r="O135" s="114">
        <v>200</v>
      </c>
      <c r="P135" s="78"/>
    </row>
    <row r="136" spans="1:16" ht="26.25" thickBot="1" x14ac:dyDescent="0.25">
      <c r="A136" s="5" t="s">
        <v>254</v>
      </c>
      <c r="B136" s="138">
        <v>0</v>
      </c>
      <c r="C136" s="14">
        <v>0</v>
      </c>
      <c r="D136" s="14"/>
      <c r="E136" s="14"/>
      <c r="F136" s="55"/>
      <c r="G136" s="52"/>
      <c r="H136" s="52"/>
      <c r="I136" s="52"/>
      <c r="K136" s="40"/>
      <c r="L136" s="41"/>
      <c r="M136" s="41"/>
      <c r="N136" s="41"/>
      <c r="O136" s="41"/>
      <c r="P136" s="39"/>
    </row>
    <row r="137" spans="1:16" x14ac:dyDescent="0.2">
      <c r="A137" s="18" t="s">
        <v>59</v>
      </c>
      <c r="B137" s="138">
        <v>0</v>
      </c>
      <c r="C137" s="14">
        <v>0</v>
      </c>
      <c r="D137" s="14"/>
      <c r="E137" s="54"/>
      <c r="F137" s="106"/>
      <c r="G137" s="110" t="s">
        <v>139</v>
      </c>
      <c r="H137" s="111" t="s">
        <v>140</v>
      </c>
      <c r="I137" s="52"/>
      <c r="K137" s="40"/>
      <c r="L137" s="41"/>
      <c r="M137" s="41"/>
      <c r="N137" s="41"/>
      <c r="O137" s="41"/>
      <c r="P137" s="39"/>
    </row>
    <row r="138" spans="1:16" ht="13.5" thickBot="1" x14ac:dyDescent="0.25">
      <c r="A138" s="5" t="s">
        <v>181</v>
      </c>
      <c r="B138" s="14">
        <f>H125*H126</f>
        <v>5600</v>
      </c>
      <c r="C138" s="14">
        <v>0</v>
      </c>
      <c r="D138" s="14"/>
      <c r="E138" s="54"/>
      <c r="F138" s="107" t="s">
        <v>141</v>
      </c>
      <c r="G138" s="108">
        <f>SUM(B134:B138)-SUM(D126:D133)</f>
        <v>4185</v>
      </c>
      <c r="H138" s="109">
        <f>SUM(C134:C138)-SUM(E126:E133)</f>
        <v>0</v>
      </c>
      <c r="I138" s="52"/>
      <c r="K138" s="40"/>
      <c r="L138" s="41"/>
      <c r="M138" s="41"/>
      <c r="N138" s="41"/>
      <c r="O138" s="41"/>
      <c r="P138" s="39"/>
    </row>
    <row r="139" spans="1:16" x14ac:dyDescent="0.2">
      <c r="A139" s="13"/>
      <c r="B139" s="14"/>
      <c r="C139" s="14"/>
      <c r="D139" s="14"/>
      <c r="E139" s="54"/>
      <c r="F139" s="103"/>
      <c r="G139" s="104"/>
      <c r="H139" s="105"/>
      <c r="I139" s="52"/>
      <c r="K139" s="40"/>
      <c r="L139" s="41"/>
      <c r="M139" s="41"/>
      <c r="N139" s="41"/>
      <c r="O139" s="41"/>
      <c r="P139" s="39"/>
    </row>
    <row r="140" spans="1:16" x14ac:dyDescent="0.2">
      <c r="A140" s="13"/>
      <c r="B140" s="14"/>
      <c r="C140" s="14"/>
      <c r="D140" s="14"/>
      <c r="E140" s="54"/>
      <c r="F140" s="103"/>
      <c r="G140" s="104"/>
      <c r="H140" s="105"/>
      <c r="I140" s="52"/>
      <c r="K140" s="40"/>
      <c r="L140" s="41"/>
      <c r="M140" s="41"/>
      <c r="N140" s="41"/>
      <c r="O140" s="41"/>
      <c r="P140" s="39"/>
    </row>
    <row r="141" spans="1:16" x14ac:dyDescent="0.2">
      <c r="A141" s="117" t="s">
        <v>124</v>
      </c>
      <c r="B141" s="138">
        <v>0</v>
      </c>
      <c r="C141" s="14">
        <v>0</v>
      </c>
      <c r="D141" s="24"/>
      <c r="E141" s="53"/>
      <c r="F141" s="69" t="s">
        <v>183</v>
      </c>
      <c r="G141" s="56"/>
      <c r="H141" s="57"/>
      <c r="I141" s="52"/>
      <c r="K141" s="40"/>
      <c r="L141" s="41"/>
      <c r="M141" s="41"/>
      <c r="N141" s="41"/>
      <c r="O141" s="41"/>
      <c r="P141" s="39"/>
    </row>
    <row r="142" spans="1:16" x14ac:dyDescent="0.2">
      <c r="A142" s="128"/>
      <c r="B142" s="14"/>
      <c r="C142" s="14"/>
      <c r="D142" s="24"/>
      <c r="E142" s="53"/>
      <c r="F142" s="68"/>
      <c r="G142" s="56"/>
      <c r="H142" s="57"/>
      <c r="I142" s="41"/>
      <c r="K142" s="40"/>
      <c r="L142" s="41"/>
      <c r="M142" s="41"/>
      <c r="N142" s="154"/>
      <c r="O142" s="41"/>
      <c r="P142" s="78"/>
    </row>
    <row r="143" spans="1:16" x14ac:dyDescent="0.2">
      <c r="A143" s="117" t="s">
        <v>184</v>
      </c>
      <c r="B143" s="138">
        <v>0</v>
      </c>
      <c r="C143" s="14">
        <v>0</v>
      </c>
      <c r="D143" s="24"/>
      <c r="E143" s="53"/>
      <c r="F143" s="62"/>
      <c r="G143" s="66"/>
      <c r="H143" s="67"/>
      <c r="I143" s="41"/>
      <c r="K143" s="40"/>
      <c r="L143" s="41"/>
      <c r="M143" s="41"/>
      <c r="N143" s="154"/>
      <c r="O143" s="41"/>
      <c r="P143" s="39"/>
    </row>
    <row r="144" spans="1:16" ht="13.5" thickBot="1" x14ac:dyDescent="0.25">
      <c r="A144" s="177"/>
      <c r="B144" s="178"/>
      <c r="C144" s="178"/>
      <c r="D144" s="178"/>
      <c r="E144" s="179"/>
      <c r="F144" s="68"/>
      <c r="G144" s="56"/>
      <c r="H144" s="57"/>
      <c r="I144" s="154"/>
      <c r="K144" s="40"/>
      <c r="L144" s="41"/>
      <c r="M144" s="41"/>
      <c r="N144" s="154"/>
      <c r="O144" s="41"/>
      <c r="P144" s="39"/>
    </row>
    <row r="145" spans="1:17" ht="18.75" thickBot="1" x14ac:dyDescent="0.3">
      <c r="A145" s="182" t="s">
        <v>43</v>
      </c>
      <c r="B145" s="183">
        <f>SUM(B5:B144)</f>
        <v>61425</v>
      </c>
      <c r="C145" s="183">
        <f>SUM(C5:C144)</f>
        <v>0</v>
      </c>
      <c r="D145" s="183">
        <f>SUM(D5:D144)</f>
        <v>63305</v>
      </c>
      <c r="E145" s="184">
        <f>SUM(E5:E144)</f>
        <v>0</v>
      </c>
      <c r="F145" s="176"/>
      <c r="G145" s="56"/>
      <c r="H145" s="57"/>
      <c r="I145" s="41"/>
      <c r="K145" s="40"/>
      <c r="L145" s="41"/>
      <c r="M145" s="41"/>
      <c r="N145" s="154"/>
      <c r="O145" s="41"/>
      <c r="P145" s="39"/>
    </row>
    <row r="146" spans="1:17" ht="18.75" thickBot="1" x14ac:dyDescent="0.3">
      <c r="A146" s="186"/>
      <c r="B146" s="187"/>
      <c r="C146" s="180"/>
      <c r="D146" s="180"/>
      <c r="E146" s="181"/>
      <c r="F146" s="68"/>
      <c r="G146" s="56"/>
      <c r="H146" s="57"/>
      <c r="I146" s="41"/>
      <c r="K146" s="40"/>
      <c r="L146" s="41"/>
      <c r="M146" s="41"/>
      <c r="N146" s="154"/>
      <c r="O146" s="41"/>
      <c r="P146" s="39"/>
    </row>
    <row r="147" spans="1:17" ht="32.25" thickBot="1" x14ac:dyDescent="0.3">
      <c r="A147" s="188" t="s">
        <v>142</v>
      </c>
      <c r="B147" s="184">
        <f>B145-D145</f>
        <v>-1880</v>
      </c>
      <c r="C147" s="185"/>
      <c r="D147" s="23"/>
      <c r="E147" s="53"/>
      <c r="F147" s="73"/>
      <c r="G147" s="74"/>
      <c r="H147" s="75"/>
      <c r="I147" s="41"/>
      <c r="K147" s="77"/>
      <c r="L147" s="124"/>
      <c r="M147" s="124"/>
      <c r="N147" s="198"/>
      <c r="O147" s="124"/>
      <c r="P147" s="125"/>
    </row>
    <row r="148" spans="1:17" x14ac:dyDescent="0.2">
      <c r="I148" s="72"/>
      <c r="K148" s="41"/>
      <c r="L148" s="41"/>
      <c r="M148" s="41"/>
      <c r="N148" s="154"/>
      <c r="O148" s="41"/>
      <c r="P148" s="41"/>
      <c r="Q148" s="41"/>
    </row>
    <row r="149" spans="1:17" x14ac:dyDescent="0.2">
      <c r="K149" s="41"/>
      <c r="L149" s="41"/>
      <c r="M149" s="41"/>
      <c r="N149" s="154"/>
      <c r="O149" s="41"/>
      <c r="P149" s="41"/>
    </row>
    <row r="150" spans="1:17" x14ac:dyDescent="0.2">
      <c r="K150" s="41"/>
      <c r="L150" s="41"/>
      <c r="M150" s="41"/>
      <c r="N150" s="41"/>
      <c r="O150" s="41"/>
      <c r="P150" s="41"/>
    </row>
    <row r="151" spans="1:17" x14ac:dyDescent="0.2">
      <c r="A151" s="120"/>
      <c r="K151" s="41"/>
      <c r="L151" s="41"/>
      <c r="M151" s="41"/>
      <c r="N151" s="41"/>
      <c r="O151" s="41"/>
      <c r="P151" s="41"/>
    </row>
    <row r="152" spans="1:17" x14ac:dyDescent="0.2">
      <c r="K152" s="41"/>
      <c r="L152" s="41"/>
      <c r="M152" s="41"/>
      <c r="N152" s="41"/>
      <c r="O152" s="41"/>
      <c r="P152" s="41"/>
    </row>
    <row r="153" spans="1:17" x14ac:dyDescent="0.2">
      <c r="K153" s="41"/>
      <c r="L153" s="41"/>
      <c r="M153" s="41"/>
      <c r="N153" s="41"/>
      <c r="O153" s="41"/>
      <c r="P153" s="41"/>
    </row>
    <row r="154" spans="1:17" x14ac:dyDescent="0.2">
      <c r="K154" s="41"/>
      <c r="L154" s="41"/>
      <c r="M154" s="41"/>
      <c r="N154" s="41"/>
      <c r="O154" s="41"/>
      <c r="P154" s="41"/>
    </row>
    <row r="155" spans="1:17" x14ac:dyDescent="0.2">
      <c r="K155" s="41"/>
      <c r="L155" s="41"/>
      <c r="M155" s="41"/>
      <c r="N155" s="41"/>
      <c r="O155" s="41"/>
      <c r="P155" s="41"/>
    </row>
    <row r="156" spans="1:17" x14ac:dyDescent="0.2">
      <c r="K156" s="41"/>
      <c r="L156" s="41"/>
      <c r="M156" s="41"/>
      <c r="N156" s="41"/>
      <c r="O156" s="41"/>
      <c r="P156" s="41"/>
    </row>
    <row r="157" spans="1:17" x14ac:dyDescent="0.2">
      <c r="F157" s="38"/>
      <c r="K157" s="41"/>
      <c r="L157" s="41"/>
      <c r="M157" s="41"/>
      <c r="N157" s="41"/>
      <c r="O157" s="41"/>
      <c r="P157" s="41"/>
    </row>
    <row r="158" spans="1:17" x14ac:dyDescent="0.2">
      <c r="F158" s="38"/>
      <c r="K158" s="41"/>
      <c r="L158" s="41"/>
      <c r="M158" s="41"/>
      <c r="N158" s="41"/>
      <c r="O158" s="41"/>
      <c r="P158" s="41"/>
    </row>
    <row r="159" spans="1:17" x14ac:dyDescent="0.2">
      <c r="F159" s="38"/>
      <c r="K159" s="41"/>
      <c r="L159" s="41"/>
      <c r="M159" s="41"/>
      <c r="N159" s="41"/>
      <c r="O159" s="41"/>
      <c r="P159" s="41"/>
    </row>
    <row r="160" spans="1:17" x14ac:dyDescent="0.2">
      <c r="F160" s="38"/>
      <c r="K160" s="41"/>
      <c r="L160" s="41"/>
      <c r="M160" s="41"/>
      <c r="N160" s="41"/>
      <c r="O160" s="41"/>
      <c r="P160" s="41"/>
    </row>
    <row r="161" spans="6:16" x14ac:dyDescent="0.2">
      <c r="F161" s="38"/>
      <c r="K161" s="41"/>
      <c r="L161" s="41"/>
      <c r="M161" s="41"/>
      <c r="N161" s="41"/>
      <c r="O161" s="41"/>
      <c r="P161" s="41"/>
    </row>
    <row r="162" spans="6:16" x14ac:dyDescent="0.2">
      <c r="F162" s="38"/>
    </row>
    <row r="163" spans="6:16" x14ac:dyDescent="0.2">
      <c r="F163" s="38"/>
    </row>
    <row r="164" spans="6:16" x14ac:dyDescent="0.2">
      <c r="F164" s="38"/>
    </row>
    <row r="165" spans="6:16" x14ac:dyDescent="0.2">
      <c r="F165" s="38"/>
    </row>
    <row r="166" spans="6:16" x14ac:dyDescent="0.2">
      <c r="F166" s="38"/>
    </row>
    <row r="167" spans="6:16" x14ac:dyDescent="0.2">
      <c r="F167" s="38"/>
    </row>
    <row r="168" spans="6:16" x14ac:dyDescent="0.2">
      <c r="F168" s="38"/>
    </row>
    <row r="169" spans="6:16" x14ac:dyDescent="0.2">
      <c r="F169" s="38"/>
    </row>
    <row r="170" spans="6:16" x14ac:dyDescent="0.2">
      <c r="F170" s="38"/>
    </row>
    <row r="171" spans="6:16" x14ac:dyDescent="0.2">
      <c r="F171" s="38"/>
    </row>
    <row r="172" spans="6:16" x14ac:dyDescent="0.2">
      <c r="F172" s="38"/>
    </row>
    <row r="173" spans="6:16" x14ac:dyDescent="0.2">
      <c r="F173" s="38"/>
    </row>
    <row r="174" spans="6:16" x14ac:dyDescent="0.2">
      <c r="F174" s="38"/>
    </row>
    <row r="175" spans="6:16" x14ac:dyDescent="0.2">
      <c r="F175" s="38"/>
    </row>
    <row r="176" spans="6:16" x14ac:dyDescent="0.2">
      <c r="F176" s="38"/>
    </row>
    <row r="177" spans="6:6" x14ac:dyDescent="0.2">
      <c r="F177" s="34"/>
    </row>
  </sheetData>
  <mergeCells count="3">
    <mergeCell ref="D3:E3"/>
    <mergeCell ref="F4:H4"/>
    <mergeCell ref="A1:H1"/>
  </mergeCells>
  <pageMargins left="0.75" right="0.75" top="1" bottom="1" header="0.5" footer="0.5"/>
  <pageSetup scale="67" orientation="portrait" r:id="rId1"/>
  <headerFooter>
    <oddFooter>Page &amp;P of &amp;N</oddFooter>
  </headerFooter>
  <rowBreaks count="2" manualBreakCount="2">
    <brk id="52" max="16" man="1"/>
    <brk id="108" max="16" man="1"/>
  </rowBreaks>
  <colBreaks count="1" manualBreakCount="1">
    <brk id="8" max="10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Budget</vt:lpstr>
      <vt:lpstr>Budget V2</vt:lpstr>
      <vt:lpstr>Budget V3</vt:lpstr>
      <vt:lpstr>Budget V4</vt:lpstr>
      <vt:lpstr>Revised</vt:lpstr>
      <vt:lpstr>Revised!Print_Area</vt:lpstr>
      <vt:lpstr>Budget!Print_Titles</vt:lpstr>
      <vt:lpstr>'Budget V2'!Print_Titles</vt:lpstr>
      <vt:lpstr>'Budget V3'!Print_Titles</vt:lpstr>
      <vt:lpstr>'Budget V4'!Print_Titles</vt:lpstr>
      <vt:lpstr>Revised!Print_Titles</vt:lpstr>
    </vt:vector>
  </TitlesOfParts>
  <Company>Thrivent Financial for Lutherans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Bogatitus</dc:creator>
  <cp:lastModifiedBy>Brad Klitzke</cp:lastModifiedBy>
  <cp:lastPrinted>2017-09-21T13:28:31Z</cp:lastPrinted>
  <dcterms:created xsi:type="dcterms:W3CDTF">2010-09-07T19:49:05Z</dcterms:created>
  <dcterms:modified xsi:type="dcterms:W3CDTF">2017-09-28T12:42:19Z</dcterms:modified>
</cp:coreProperties>
</file>