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f\Google Drive\Leagues\PAHL\"/>
    </mc:Choice>
  </mc:AlternateContent>
  <xr:revisionPtr revIDLastSave="0" documentId="13_ncr:1_{098C0AA3-927A-46F0-A704-A0E7AE51A761}" xr6:coauthVersionLast="47" xr6:coauthVersionMax="47" xr10:uidLastSave="{00000000-0000-0000-0000-000000000000}"/>
  <bookViews>
    <workbookView xWindow="2430" yWindow="-18120" windowWidth="29040" windowHeight="18240" activeTab="8" xr2:uid="{A7DD13D4-9B70-4536-8294-4B6BD2779E46}"/>
  </bookViews>
  <sheets>
    <sheet name="Log" sheetId="1" r:id="rId1"/>
    <sheet name="Summary" sheetId="20" r:id="rId2"/>
    <sheet name="Paid" sheetId="15" r:id="rId3"/>
    <sheet name="Owed" sheetId="9" r:id="rId4"/>
    <sheet name="CE" sheetId="2" r:id="rId5"/>
    <sheet name="MA" sheetId="21" r:id="rId6"/>
    <sheet name="ME" sheetId="22" r:id="rId7"/>
    <sheet name="PP" sheetId="23" r:id="rId8"/>
    <sheet name="WJ" sheetId="24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AA2" i="24"/>
  <c r="AA3" i="24" s="1"/>
  <c r="AA4" i="24" s="1"/>
  <c r="AB13" i="24" s="1"/>
  <c r="AA2" i="23"/>
  <c r="AA3" i="23" s="1"/>
  <c r="AA4" i="23" s="1"/>
  <c r="AB13" i="23" s="1"/>
  <c r="AA2" i="22"/>
  <c r="AA3" i="22" s="1"/>
  <c r="AA4" i="22" s="1"/>
  <c r="AB12" i="22" s="1"/>
  <c r="AA2" i="21"/>
  <c r="AA3" i="21" s="1"/>
  <c r="AA4" i="21" s="1"/>
  <c r="AA4" i="2"/>
  <c r="AA3" i="2"/>
  <c r="AA2" i="2"/>
  <c r="G41" i="1"/>
  <c r="E41" i="1"/>
  <c r="E40" i="1" s="1"/>
  <c r="C41" i="1"/>
  <c r="C42" i="1" s="1"/>
  <c r="F40" i="1"/>
  <c r="D40" i="1"/>
  <c r="CT5" i="1"/>
  <c r="BY6" i="1"/>
  <c r="BY7" i="1"/>
  <c r="BY8" i="1"/>
  <c r="BY9" i="1"/>
  <c r="BY10" i="1"/>
  <c r="BY11" i="1"/>
  <c r="BY12" i="1"/>
  <c r="BY13" i="1"/>
  <c r="BY14" i="1"/>
  <c r="BY15" i="1"/>
  <c r="BY16" i="1"/>
  <c r="BY17" i="1"/>
  <c r="BY18" i="1"/>
  <c r="BY19" i="1"/>
  <c r="BY20" i="1"/>
  <c r="BY21" i="1"/>
  <c r="BY22" i="1"/>
  <c r="BY23" i="1"/>
  <c r="BY24" i="1"/>
  <c r="BY25" i="1"/>
  <c r="BY26" i="1"/>
  <c r="BY27" i="1"/>
  <c r="BY28" i="1"/>
  <c r="BY29" i="1"/>
  <c r="BY30" i="1"/>
  <c r="BY31" i="1"/>
  <c r="BY32" i="1"/>
  <c r="BY33" i="1"/>
  <c r="BY34" i="1"/>
  <c r="BY35" i="1"/>
  <c r="BY36" i="1"/>
  <c r="BY37" i="1"/>
  <c r="BY38" i="1"/>
  <c r="BY39" i="1"/>
  <c r="BY5" i="1"/>
  <c r="H5" i="1"/>
  <c r="AZ6" i="1"/>
  <c r="AZ7" i="1"/>
  <c r="AZ8" i="1"/>
  <c r="AZ9" i="1"/>
  <c r="AZ10" i="1"/>
  <c r="AZ11" i="1"/>
  <c r="AZ12" i="1"/>
  <c r="AZ13" i="1"/>
  <c r="AZ14" i="1"/>
  <c r="AZ15" i="1"/>
  <c r="AZ16" i="1"/>
  <c r="AZ17" i="1"/>
  <c r="AZ18" i="1"/>
  <c r="AZ19" i="1"/>
  <c r="AZ20" i="1"/>
  <c r="AZ21" i="1"/>
  <c r="AZ22" i="1"/>
  <c r="AZ23" i="1"/>
  <c r="AZ24" i="1"/>
  <c r="AZ25" i="1"/>
  <c r="AZ26" i="1"/>
  <c r="AZ27" i="1"/>
  <c r="AZ28" i="1"/>
  <c r="AZ29" i="1"/>
  <c r="AZ30" i="1"/>
  <c r="AZ31" i="1"/>
  <c r="AZ32" i="1"/>
  <c r="AZ33" i="1"/>
  <c r="AZ34" i="1"/>
  <c r="AZ35" i="1"/>
  <c r="AZ36" i="1"/>
  <c r="AZ37" i="1"/>
  <c r="AZ38" i="1"/>
  <c r="AZ39" i="1"/>
  <c r="AZ5" i="1"/>
  <c r="AB13" i="21" l="1"/>
  <c r="AB11" i="24"/>
  <c r="AB8" i="24"/>
  <c r="AB7" i="24"/>
  <c r="AB12" i="24"/>
  <c r="AB12" i="23"/>
  <c r="AB8" i="23"/>
  <c r="AB11" i="22"/>
  <c r="AB7" i="22"/>
  <c r="AB8" i="21"/>
  <c r="AB6" i="24"/>
  <c r="AB10" i="24"/>
  <c r="AB14" i="24"/>
  <c r="AB5" i="24"/>
  <c r="AB9" i="24"/>
  <c r="AB6" i="22"/>
  <c r="AB10" i="22"/>
  <c r="AB14" i="22"/>
  <c r="AB7" i="23"/>
  <c r="AB11" i="23"/>
  <c r="AB5" i="22"/>
  <c r="AB9" i="22"/>
  <c r="AB13" i="22"/>
  <c r="AB6" i="23"/>
  <c r="AB10" i="23"/>
  <c r="AB14" i="23"/>
  <c r="AB8" i="22"/>
  <c r="AB5" i="23"/>
  <c r="AB9" i="23"/>
  <c r="AB7" i="21"/>
  <c r="AB11" i="21"/>
  <c r="AB12" i="21"/>
  <c r="AB6" i="21"/>
  <c r="AB10" i="21"/>
  <c r="AB14" i="21"/>
  <c r="AB5" i="21"/>
  <c r="AB9" i="21"/>
  <c r="G40" i="1"/>
  <c r="H40" i="1"/>
  <c r="C40" i="1"/>
  <c r="AF5" i="24" l="1"/>
  <c r="D5" i="24" s="1"/>
  <c r="AD5" i="24"/>
  <c r="C5" i="24" s="1"/>
  <c r="AE5" i="24"/>
  <c r="B5" i="24" s="1"/>
  <c r="AC5" i="24"/>
  <c r="A5" i="24" s="1"/>
  <c r="AG5" i="22"/>
  <c r="F5" i="22" s="1"/>
  <c r="AC5" i="22"/>
  <c r="A5" i="22" s="1"/>
  <c r="AF5" i="22"/>
  <c r="D5" i="22" s="1"/>
  <c r="AI5" i="22"/>
  <c r="G5" i="22" s="1"/>
  <c r="AE5" i="22"/>
  <c r="B5" i="22" s="1"/>
  <c r="AD5" i="22"/>
  <c r="C5" i="22" s="1"/>
  <c r="AH5" i="22"/>
  <c r="E5" i="22" s="1"/>
  <c r="AF5" i="21"/>
  <c r="D5" i="21" s="1"/>
  <c r="AC5" i="21"/>
  <c r="A5" i="21" s="1"/>
  <c r="AE5" i="21"/>
  <c r="B5" i="21" s="1"/>
  <c r="AH5" i="21"/>
  <c r="E5" i="21" s="1"/>
  <c r="AD5" i="21"/>
  <c r="C5" i="21" s="1"/>
  <c r="AG5" i="21"/>
  <c r="F5" i="21" s="1"/>
  <c r="AG6" i="21"/>
  <c r="F6" i="21" s="1"/>
  <c r="AC6" i="21"/>
  <c r="A6" i="21" s="1"/>
  <c r="AH6" i="21"/>
  <c r="E6" i="21" s="1"/>
  <c r="AF6" i="21"/>
  <c r="D6" i="21" s="1"/>
  <c r="AI6" i="21"/>
  <c r="G6" i="21" s="1"/>
  <c r="AE6" i="21"/>
  <c r="B6" i="21" s="1"/>
  <c r="AD6" i="21"/>
  <c r="C6" i="21" s="1"/>
  <c r="AU6" i="1"/>
  <c r="AU7" i="1"/>
  <c r="AU8" i="1"/>
  <c r="AU9" i="1"/>
  <c r="AU10" i="1"/>
  <c r="AU11" i="1"/>
  <c r="AU12" i="1"/>
  <c r="AU13" i="1"/>
  <c r="AU14" i="1"/>
  <c r="AU15" i="1"/>
  <c r="AU16" i="1"/>
  <c r="AU17" i="1"/>
  <c r="AU18" i="1"/>
  <c r="AU19" i="1"/>
  <c r="AU20" i="1"/>
  <c r="AU21" i="1"/>
  <c r="AU22" i="1"/>
  <c r="AU23" i="1"/>
  <c r="AU24" i="1"/>
  <c r="AU25" i="1"/>
  <c r="AU26" i="1"/>
  <c r="AU27" i="1"/>
  <c r="AU28" i="1"/>
  <c r="AU29" i="1"/>
  <c r="AU30" i="1"/>
  <c r="AU31" i="1"/>
  <c r="AU32" i="1"/>
  <c r="AU33" i="1"/>
  <c r="AU34" i="1"/>
  <c r="AU35" i="1"/>
  <c r="AU36" i="1"/>
  <c r="AU37" i="1"/>
  <c r="AU38" i="1"/>
  <c r="AU39" i="1"/>
  <c r="AU5" i="1"/>
  <c r="AX9" i="1"/>
  <c r="AX12" i="1"/>
  <c r="AY12" i="1" s="1" a="1"/>
  <c r="AY12" i="1" s="1"/>
  <c r="AX16" i="1"/>
  <c r="AY16" i="1" s="1" a="1"/>
  <c r="AY16" i="1" s="1"/>
  <c r="AX20" i="1"/>
  <c r="AY20" i="1" s="1" a="1"/>
  <c r="AY20" i="1" s="1"/>
  <c r="AX24" i="1"/>
  <c r="AY24" i="1" s="1" a="1"/>
  <c r="AY24" i="1" s="1"/>
  <c r="AX28" i="1"/>
  <c r="AY28" i="1" s="1" a="1"/>
  <c r="AY28" i="1" s="1"/>
  <c r="AX32" i="1"/>
  <c r="AY32" i="1" s="1" a="1"/>
  <c r="AY32" i="1" s="1"/>
  <c r="AX36" i="1"/>
  <c r="AY36" i="1" s="1" a="1"/>
  <c r="AY36" i="1" s="1"/>
  <c r="AX8" i="1"/>
  <c r="AY8" i="1" s="1" a="1"/>
  <c r="AY8" i="1" s="1"/>
  <c r="AP6" i="1"/>
  <c r="AP7" i="1"/>
  <c r="AP8" i="1"/>
  <c r="AP9" i="1"/>
  <c r="AO9" i="1" s="1"/>
  <c r="AP10" i="1"/>
  <c r="AP11" i="1"/>
  <c r="AP12" i="1"/>
  <c r="AP13" i="1"/>
  <c r="AO13" i="1" s="1"/>
  <c r="AP14" i="1"/>
  <c r="AO14" i="1" s="1"/>
  <c r="AP15" i="1"/>
  <c r="AO15" i="1" s="1"/>
  <c r="AP16" i="1"/>
  <c r="AO16" i="1" s="1"/>
  <c r="AP17" i="1"/>
  <c r="AO17" i="1" s="1"/>
  <c r="AP18" i="1"/>
  <c r="AO18" i="1" s="1"/>
  <c r="AP19" i="1"/>
  <c r="AO19" i="1" s="1"/>
  <c r="AP20" i="1"/>
  <c r="AP21" i="1"/>
  <c r="AO21" i="1" s="1"/>
  <c r="AP22" i="1"/>
  <c r="AO22" i="1" s="1"/>
  <c r="AP23" i="1"/>
  <c r="AO23" i="1" s="1"/>
  <c r="AP24" i="1"/>
  <c r="AO24" i="1" s="1"/>
  <c r="AP25" i="1"/>
  <c r="AP26" i="1"/>
  <c r="AO26" i="1" s="1"/>
  <c r="AP27" i="1"/>
  <c r="AO27" i="1" s="1"/>
  <c r="AP28" i="1"/>
  <c r="AO28" i="1" s="1"/>
  <c r="AP29" i="1"/>
  <c r="AO29" i="1" s="1"/>
  <c r="AP30" i="1"/>
  <c r="AO30" i="1" s="1"/>
  <c r="AP31" i="1"/>
  <c r="AO31" i="1" s="1"/>
  <c r="AP32" i="1"/>
  <c r="AO32" i="1" s="1"/>
  <c r="AP33" i="1"/>
  <c r="AO33" i="1" s="1"/>
  <c r="AP34" i="1"/>
  <c r="AO34" i="1" s="1"/>
  <c r="AP35" i="1"/>
  <c r="AO35" i="1" s="1"/>
  <c r="AP36" i="1"/>
  <c r="AO36" i="1" s="1"/>
  <c r="AP37" i="1"/>
  <c r="AO37" i="1" s="1"/>
  <c r="AP38" i="1"/>
  <c r="AO38" i="1" s="1"/>
  <c r="AP39" i="1"/>
  <c r="AO39" i="1" s="1"/>
  <c r="AP5" i="1"/>
  <c r="AO5" i="1" s="1"/>
  <c r="AR6" i="1"/>
  <c r="AS6" i="1"/>
  <c r="AT6" i="1"/>
  <c r="AV6" i="1"/>
  <c r="AG5" i="24" s="1"/>
  <c r="F5" i="24" s="1"/>
  <c r="AW6" i="1"/>
  <c r="AH5" i="24" s="1"/>
  <c r="E5" i="24" s="1"/>
  <c r="AR7" i="1"/>
  <c r="AS7" i="1"/>
  <c r="AT7" i="1"/>
  <c r="AV7" i="1"/>
  <c r="AW7" i="1"/>
  <c r="AR8" i="1"/>
  <c r="AS8" i="1"/>
  <c r="AT8" i="1"/>
  <c r="AV8" i="1"/>
  <c r="AW8" i="1"/>
  <c r="AR9" i="1"/>
  <c r="AS9" i="1"/>
  <c r="AT9" i="1"/>
  <c r="AV9" i="1"/>
  <c r="AW9" i="1"/>
  <c r="AR10" i="1"/>
  <c r="AS10" i="1"/>
  <c r="AT10" i="1"/>
  <c r="AV10" i="1"/>
  <c r="AW10" i="1"/>
  <c r="AX10" i="1"/>
  <c r="AR11" i="1"/>
  <c r="AS11" i="1"/>
  <c r="AT11" i="1"/>
  <c r="AV11" i="1"/>
  <c r="AW11" i="1"/>
  <c r="AX11" i="1"/>
  <c r="AY11" i="1" s="1" a="1"/>
  <c r="AY11" i="1" s="1"/>
  <c r="AR12" i="1"/>
  <c r="AS12" i="1"/>
  <c r="AT12" i="1"/>
  <c r="AV12" i="1"/>
  <c r="AW12" i="1"/>
  <c r="AR13" i="1"/>
  <c r="AS13" i="1"/>
  <c r="AT13" i="1"/>
  <c r="AV13" i="1"/>
  <c r="AW13" i="1"/>
  <c r="AX13" i="1"/>
  <c r="AY13" i="1" s="1" a="1"/>
  <c r="AY13" i="1" s="1"/>
  <c r="AR14" i="1"/>
  <c r="AS14" i="1"/>
  <c r="AT14" i="1"/>
  <c r="AV14" i="1"/>
  <c r="AW14" i="1"/>
  <c r="AX14" i="1"/>
  <c r="AY14" i="1" s="1" a="1"/>
  <c r="AY14" i="1" s="1"/>
  <c r="AR15" i="1"/>
  <c r="AS15" i="1"/>
  <c r="AT15" i="1"/>
  <c r="AV15" i="1"/>
  <c r="AW15" i="1"/>
  <c r="AX15" i="1"/>
  <c r="AY15" i="1" s="1" a="1"/>
  <c r="AY15" i="1" s="1"/>
  <c r="AR16" i="1"/>
  <c r="AS16" i="1"/>
  <c r="AT16" i="1"/>
  <c r="AV16" i="1"/>
  <c r="AW16" i="1"/>
  <c r="AR17" i="1"/>
  <c r="AS17" i="1"/>
  <c r="AT17" i="1"/>
  <c r="AV17" i="1"/>
  <c r="AW17" i="1"/>
  <c r="AX17" i="1"/>
  <c r="AY17" i="1" s="1" a="1"/>
  <c r="AY17" i="1" s="1"/>
  <c r="AR18" i="1"/>
  <c r="AS18" i="1"/>
  <c r="AT18" i="1"/>
  <c r="AV18" i="1"/>
  <c r="AW18" i="1"/>
  <c r="AX18" i="1"/>
  <c r="AY18" i="1" s="1" a="1"/>
  <c r="AY18" i="1" s="1"/>
  <c r="AR19" i="1"/>
  <c r="AS19" i="1"/>
  <c r="AT19" i="1"/>
  <c r="AV19" i="1"/>
  <c r="AW19" i="1"/>
  <c r="AX19" i="1"/>
  <c r="AY19" i="1" s="1" a="1"/>
  <c r="AY19" i="1" s="1"/>
  <c r="AR20" i="1"/>
  <c r="AS20" i="1"/>
  <c r="AT20" i="1"/>
  <c r="AV20" i="1"/>
  <c r="AW20" i="1"/>
  <c r="AR21" i="1"/>
  <c r="AS21" i="1"/>
  <c r="AT21" i="1"/>
  <c r="AV21" i="1"/>
  <c r="AW21" i="1"/>
  <c r="AX21" i="1"/>
  <c r="AY21" i="1" s="1" a="1"/>
  <c r="AY21" i="1" s="1"/>
  <c r="AR22" i="1"/>
  <c r="AS22" i="1"/>
  <c r="AT22" i="1"/>
  <c r="AV22" i="1"/>
  <c r="AW22" i="1"/>
  <c r="AX22" i="1"/>
  <c r="AY22" i="1" s="1" a="1"/>
  <c r="AY22" i="1" s="1"/>
  <c r="AR23" i="1"/>
  <c r="AS23" i="1"/>
  <c r="AT23" i="1"/>
  <c r="AV23" i="1"/>
  <c r="AW23" i="1"/>
  <c r="AX23" i="1"/>
  <c r="AY23" i="1" s="1" a="1"/>
  <c r="AY23" i="1" s="1"/>
  <c r="AR24" i="1"/>
  <c r="AS24" i="1"/>
  <c r="AT24" i="1"/>
  <c r="AV24" i="1"/>
  <c r="AW24" i="1"/>
  <c r="AR25" i="1"/>
  <c r="AS25" i="1"/>
  <c r="AT25" i="1"/>
  <c r="AV25" i="1"/>
  <c r="AW25" i="1"/>
  <c r="AX25" i="1"/>
  <c r="AY25" i="1" s="1" a="1"/>
  <c r="AY25" i="1" s="1"/>
  <c r="AR26" i="1"/>
  <c r="AS26" i="1"/>
  <c r="AT26" i="1"/>
  <c r="AV26" i="1"/>
  <c r="AW26" i="1"/>
  <c r="AX26" i="1"/>
  <c r="AY26" i="1" s="1" a="1"/>
  <c r="AY26" i="1" s="1"/>
  <c r="AR27" i="1"/>
  <c r="AS27" i="1"/>
  <c r="AT27" i="1"/>
  <c r="AV27" i="1"/>
  <c r="AW27" i="1"/>
  <c r="AX27" i="1"/>
  <c r="AY27" i="1" s="1" a="1"/>
  <c r="AY27" i="1" s="1"/>
  <c r="AR28" i="1"/>
  <c r="AS28" i="1"/>
  <c r="AT28" i="1"/>
  <c r="AV28" i="1"/>
  <c r="AW28" i="1"/>
  <c r="AR29" i="1"/>
  <c r="AS29" i="1"/>
  <c r="AT29" i="1"/>
  <c r="AV29" i="1"/>
  <c r="AW29" i="1"/>
  <c r="AX29" i="1"/>
  <c r="AY29" i="1" s="1" a="1"/>
  <c r="AY29" i="1" s="1"/>
  <c r="AR30" i="1"/>
  <c r="AS30" i="1"/>
  <c r="AT30" i="1"/>
  <c r="AV30" i="1"/>
  <c r="AW30" i="1"/>
  <c r="AX30" i="1"/>
  <c r="AY30" i="1" s="1" a="1"/>
  <c r="AY30" i="1" s="1"/>
  <c r="AR31" i="1"/>
  <c r="AS31" i="1"/>
  <c r="AT31" i="1"/>
  <c r="AV31" i="1"/>
  <c r="AW31" i="1"/>
  <c r="AX31" i="1"/>
  <c r="AY31" i="1" s="1" a="1"/>
  <c r="AY31" i="1" s="1"/>
  <c r="AR32" i="1"/>
  <c r="AS32" i="1"/>
  <c r="AT32" i="1"/>
  <c r="AV32" i="1"/>
  <c r="AW32" i="1"/>
  <c r="AR33" i="1"/>
  <c r="AS33" i="1"/>
  <c r="AT33" i="1"/>
  <c r="AV33" i="1"/>
  <c r="AW33" i="1"/>
  <c r="AX33" i="1"/>
  <c r="AY33" i="1" s="1" a="1"/>
  <c r="AY33" i="1" s="1"/>
  <c r="AR34" i="1"/>
  <c r="AS34" i="1"/>
  <c r="AT34" i="1"/>
  <c r="AV34" i="1"/>
  <c r="AW34" i="1"/>
  <c r="AX34" i="1"/>
  <c r="AY34" i="1" s="1" a="1"/>
  <c r="AY34" i="1" s="1"/>
  <c r="AR35" i="1"/>
  <c r="AS35" i="1"/>
  <c r="AT35" i="1"/>
  <c r="AV35" i="1"/>
  <c r="AW35" i="1"/>
  <c r="AX35" i="1"/>
  <c r="AY35" i="1" s="1" a="1"/>
  <c r="AY35" i="1" s="1"/>
  <c r="AR36" i="1"/>
  <c r="AS36" i="1"/>
  <c r="AT36" i="1"/>
  <c r="AV36" i="1"/>
  <c r="AW36" i="1"/>
  <c r="AR37" i="1"/>
  <c r="AS37" i="1"/>
  <c r="AT37" i="1"/>
  <c r="AV37" i="1"/>
  <c r="AW37" i="1"/>
  <c r="AX37" i="1"/>
  <c r="AY37" i="1" s="1" a="1"/>
  <c r="AY37" i="1" s="1"/>
  <c r="AR38" i="1"/>
  <c r="AS38" i="1"/>
  <c r="AT38" i="1"/>
  <c r="AV38" i="1"/>
  <c r="AW38" i="1"/>
  <c r="AX38" i="1"/>
  <c r="AY38" i="1" s="1" a="1"/>
  <c r="AY38" i="1" s="1"/>
  <c r="AR39" i="1"/>
  <c r="AS39" i="1"/>
  <c r="AT39" i="1"/>
  <c r="AV39" i="1"/>
  <c r="AW39" i="1"/>
  <c r="AX39" i="1"/>
  <c r="AY39" i="1" s="1" a="1"/>
  <c r="AY39" i="1" s="1"/>
  <c r="AW5" i="1"/>
  <c r="AV5" i="1"/>
  <c r="AT5" i="1"/>
  <c r="AS5" i="1"/>
  <c r="AR5" i="1"/>
  <c r="AX6" i="1"/>
  <c r="AI5" i="24" s="1"/>
  <c r="G5" i="24" s="1"/>
  <c r="AX7" i="1"/>
  <c r="AI5" i="21" s="1"/>
  <c r="G5" i="21" s="1"/>
  <c r="AB5" i="2"/>
  <c r="AX5" i="1"/>
  <c r="AY5" i="1" s="1" a="1"/>
  <c r="AY5" i="1" s="1"/>
  <c r="AQ20" i="1" l="1"/>
  <c r="AO20" i="1"/>
  <c r="AO12" i="1"/>
  <c r="AO8" i="1"/>
  <c r="AO11" i="1"/>
  <c r="AO7" i="1"/>
  <c r="AQ25" i="1"/>
  <c r="AO25" i="1"/>
  <c r="AO10" i="1"/>
  <c r="AO6" i="1"/>
  <c r="AY9" i="1" a="1"/>
  <c r="AY9" i="1" s="1"/>
  <c r="BA9" i="1" s="1"/>
  <c r="AY6" i="1" a="1"/>
  <c r="AY6" i="1" s="1"/>
  <c r="BA6" i="1" s="1"/>
  <c r="AY10" i="1" a="1"/>
  <c r="AY10" i="1" s="1"/>
  <c r="BA10" i="1" s="1"/>
  <c r="AY7" i="1" a="1"/>
  <c r="AY7" i="1" s="1"/>
  <c r="BA7" i="1" s="1"/>
  <c r="BA39" i="1"/>
  <c r="BZ39" i="1"/>
  <c r="BA34" i="1"/>
  <c r="BZ34" i="1"/>
  <c r="BA27" i="1"/>
  <c r="BZ27" i="1"/>
  <c r="BZ25" i="1"/>
  <c r="BA25" i="1"/>
  <c r="BA18" i="1"/>
  <c r="BZ18" i="1"/>
  <c r="BA11" i="1"/>
  <c r="BZ11" i="1"/>
  <c r="BA36" i="1"/>
  <c r="BZ36" i="1"/>
  <c r="BA20" i="1"/>
  <c r="BZ20" i="1"/>
  <c r="BA5" i="1"/>
  <c r="BZ5" i="1"/>
  <c r="BA37" i="1"/>
  <c r="BZ37" i="1"/>
  <c r="BA38" i="1"/>
  <c r="BZ38" i="1"/>
  <c r="BA31" i="1"/>
  <c r="BZ31" i="1"/>
  <c r="BZ29" i="1"/>
  <c r="BA29" i="1"/>
  <c r="BA22" i="1"/>
  <c r="BZ22" i="1"/>
  <c r="BA15" i="1"/>
  <c r="BZ15" i="1"/>
  <c r="BZ13" i="1"/>
  <c r="BA13" i="1"/>
  <c r="BA32" i="1"/>
  <c r="BZ32" i="1"/>
  <c r="BA16" i="1"/>
  <c r="BZ16" i="1"/>
  <c r="BA35" i="1"/>
  <c r="BZ35" i="1"/>
  <c r="BA33" i="1"/>
  <c r="BZ33" i="1"/>
  <c r="BA26" i="1"/>
  <c r="BZ26" i="1"/>
  <c r="BA19" i="1"/>
  <c r="BZ19" i="1"/>
  <c r="BA17" i="1"/>
  <c r="BZ17" i="1"/>
  <c r="BA28" i="1"/>
  <c r="BZ28" i="1"/>
  <c r="BA12" i="1"/>
  <c r="BZ12" i="1"/>
  <c r="BA30" i="1"/>
  <c r="BZ30" i="1"/>
  <c r="BA23" i="1"/>
  <c r="BZ23" i="1"/>
  <c r="BA21" i="1"/>
  <c r="BZ21" i="1"/>
  <c r="BA14" i="1"/>
  <c r="BZ14" i="1"/>
  <c r="BA8" i="1"/>
  <c r="BZ8" i="1"/>
  <c r="BA24" i="1"/>
  <c r="BZ24" i="1"/>
  <c r="AQ8" i="1"/>
  <c r="AB13" i="2"/>
  <c r="AB12" i="2"/>
  <c r="AB14" i="2"/>
  <c r="AB10" i="2"/>
  <c r="AB6" i="2"/>
  <c r="AB9" i="2"/>
  <c r="AB8" i="2"/>
  <c r="AB11" i="2"/>
  <c r="AB7" i="2"/>
  <c r="AQ5" i="1"/>
  <c r="AQ6" i="1"/>
  <c r="AQ7" i="1"/>
  <c r="AQ31" i="1"/>
  <c r="AQ39" i="1"/>
  <c r="AQ15" i="1"/>
  <c r="AQ22" i="1"/>
  <c r="AQ17" i="1"/>
  <c r="AQ30" i="1"/>
  <c r="AQ36" i="1"/>
  <c r="AQ24" i="1"/>
  <c r="AQ16" i="1"/>
  <c r="AQ37" i="1"/>
  <c r="AQ29" i="1"/>
  <c r="AQ35" i="1"/>
  <c r="AQ28" i="1"/>
  <c r="AQ23" i="1"/>
  <c r="AQ33" i="1"/>
  <c r="AQ21" i="1"/>
  <c r="AQ13" i="1"/>
  <c r="AQ27" i="1"/>
  <c r="AQ19" i="1"/>
  <c r="AQ9" i="1"/>
  <c r="AQ12" i="1"/>
  <c r="AQ11" i="1"/>
  <c r="AQ38" i="1"/>
  <c r="AQ34" i="1"/>
  <c r="AQ26" i="1"/>
  <c r="AQ18" i="1"/>
  <c r="AQ14" i="1"/>
  <c r="AQ10" i="1"/>
  <c r="AQ32" i="1"/>
  <c r="AG12" i="22" l="1"/>
  <c r="F12" i="22" s="1"/>
  <c r="AH13" i="24"/>
  <c r="E13" i="24" s="1"/>
  <c r="AE13" i="24"/>
  <c r="B13" i="24" s="1"/>
  <c r="AG8" i="24"/>
  <c r="F8" i="24" s="1"/>
  <c r="AD8" i="24"/>
  <c r="C8" i="24" s="1"/>
  <c r="AG11" i="24"/>
  <c r="F11" i="24" s="1"/>
  <c r="AE13" i="23"/>
  <c r="B13" i="23" s="1"/>
  <c r="AE12" i="23"/>
  <c r="B12" i="23" s="1"/>
  <c r="AC13" i="23"/>
  <c r="A13" i="23" s="1"/>
  <c r="AH12" i="22"/>
  <c r="E12" i="22" s="1"/>
  <c r="AI8" i="23"/>
  <c r="G8" i="23" s="1"/>
  <c r="AC8" i="23"/>
  <c r="A8" i="23" s="1"/>
  <c r="AI13" i="21"/>
  <c r="G13" i="21" s="1"/>
  <c r="AC11" i="24"/>
  <c r="A11" i="24" s="1"/>
  <c r="AC12" i="23"/>
  <c r="A12" i="23" s="1"/>
  <c r="AC12" i="22"/>
  <c r="A12" i="22" s="1"/>
  <c r="AD13" i="21"/>
  <c r="C13" i="21" s="1"/>
  <c r="AD13" i="24"/>
  <c r="C13" i="24" s="1"/>
  <c r="AG13" i="24"/>
  <c r="F13" i="24" s="1"/>
  <c r="AF11" i="24"/>
  <c r="D11" i="24" s="1"/>
  <c r="AH8" i="24"/>
  <c r="E8" i="24" s="1"/>
  <c r="AD11" i="24"/>
  <c r="C11" i="24" s="1"/>
  <c r="AH13" i="23"/>
  <c r="E13" i="23" s="1"/>
  <c r="AD12" i="23"/>
  <c r="C12" i="23" s="1"/>
  <c r="AF12" i="22"/>
  <c r="D12" i="22" s="1"/>
  <c r="AD12" i="22"/>
  <c r="C12" i="22" s="1"/>
  <c r="AE8" i="23"/>
  <c r="B8" i="23" s="1"/>
  <c r="AG13" i="23"/>
  <c r="F13" i="23" s="1"/>
  <c r="AE13" i="21"/>
  <c r="B13" i="21" s="1"/>
  <c r="AG8" i="21"/>
  <c r="F8" i="21" s="1"/>
  <c r="AD8" i="21"/>
  <c r="C8" i="21" s="1"/>
  <c r="AC8" i="24"/>
  <c r="A8" i="24" s="1"/>
  <c r="AE8" i="24"/>
  <c r="B8" i="24" s="1"/>
  <c r="AI12" i="23"/>
  <c r="G12" i="23" s="1"/>
  <c r="AE12" i="22"/>
  <c r="B12" i="22" s="1"/>
  <c r="AC13" i="24"/>
  <c r="A13" i="24" s="1"/>
  <c r="AF8" i="24"/>
  <c r="D8" i="24" s="1"/>
  <c r="AF13" i="23"/>
  <c r="D13" i="23" s="1"/>
  <c r="AD13" i="23"/>
  <c r="C13" i="23" s="1"/>
  <c r="AG12" i="23"/>
  <c r="F12" i="23" s="1"/>
  <c r="AI12" i="22"/>
  <c r="G12" i="22" s="1"/>
  <c r="AD11" i="22"/>
  <c r="C11" i="22" s="1"/>
  <c r="AD8" i="23"/>
  <c r="C8" i="23" s="1"/>
  <c r="AH13" i="21"/>
  <c r="E13" i="21" s="1"/>
  <c r="AF13" i="24"/>
  <c r="D13" i="24" s="1"/>
  <c r="AI13" i="24"/>
  <c r="G13" i="24" s="1"/>
  <c r="AC7" i="24"/>
  <c r="A7" i="24" s="1"/>
  <c r="AI13" i="23"/>
  <c r="G13" i="23" s="1"/>
  <c r="AG8" i="23"/>
  <c r="F8" i="23" s="1"/>
  <c r="AI8" i="24"/>
  <c r="G8" i="24" s="1"/>
  <c r="AI7" i="22"/>
  <c r="G7" i="22" s="1"/>
  <c r="AG7" i="24"/>
  <c r="F7" i="24" s="1"/>
  <c r="AC11" i="22"/>
  <c r="A11" i="22" s="1"/>
  <c r="AC8" i="21"/>
  <c r="A8" i="21" s="1"/>
  <c r="AH8" i="21"/>
  <c r="E8" i="21" s="1"/>
  <c r="AC7" i="22"/>
  <c r="A7" i="22" s="1"/>
  <c r="AG12" i="24"/>
  <c r="F12" i="24" s="1"/>
  <c r="AE7" i="24"/>
  <c r="B7" i="24" s="1"/>
  <c r="AF12" i="24"/>
  <c r="D12" i="24" s="1"/>
  <c r="AF12" i="23"/>
  <c r="D12" i="23" s="1"/>
  <c r="AC9" i="24"/>
  <c r="A9" i="24" s="1"/>
  <c r="AD9" i="24"/>
  <c r="C9" i="24" s="1"/>
  <c r="AD10" i="24"/>
  <c r="C10" i="24" s="1"/>
  <c r="AG14" i="24"/>
  <c r="F14" i="24" s="1"/>
  <c r="AF14" i="24"/>
  <c r="D14" i="24" s="1"/>
  <c r="AC6" i="24"/>
  <c r="A6" i="24" s="1"/>
  <c r="AH6" i="24"/>
  <c r="E6" i="24" s="1"/>
  <c r="AE8" i="22"/>
  <c r="B8" i="22" s="1"/>
  <c r="AC8" i="22"/>
  <c r="A8" i="22" s="1"/>
  <c r="AI13" i="22"/>
  <c r="G13" i="22" s="1"/>
  <c r="AH7" i="23"/>
  <c r="E7" i="23" s="1"/>
  <c r="AF7" i="23"/>
  <c r="D7" i="23" s="1"/>
  <c r="AI5" i="23"/>
  <c r="G5" i="23" s="1"/>
  <c r="AG5" i="23"/>
  <c r="F5" i="23" s="1"/>
  <c r="AG11" i="23"/>
  <c r="F11" i="23" s="1"/>
  <c r="AI11" i="23"/>
  <c r="G11" i="23" s="1"/>
  <c r="AI14" i="23"/>
  <c r="G14" i="23" s="1"/>
  <c r="AG9" i="22"/>
  <c r="F9" i="22" s="1"/>
  <c r="AE9" i="22"/>
  <c r="B9" i="22" s="1"/>
  <c r="AD14" i="22"/>
  <c r="C14" i="22" s="1"/>
  <c r="AE14" i="22"/>
  <c r="B14" i="22" s="1"/>
  <c r="AF6" i="23"/>
  <c r="D6" i="23" s="1"/>
  <c r="AH6" i="23"/>
  <c r="E6" i="23" s="1"/>
  <c r="AC6" i="22"/>
  <c r="A6" i="22" s="1"/>
  <c r="AF9" i="23"/>
  <c r="D9" i="23" s="1"/>
  <c r="AD9" i="23"/>
  <c r="C9" i="23" s="1"/>
  <c r="AC10" i="23"/>
  <c r="A10" i="23" s="1"/>
  <c r="AD10" i="23"/>
  <c r="C10" i="23" s="1"/>
  <c r="AC10" i="22"/>
  <c r="A10" i="22" s="1"/>
  <c r="AC14" i="21"/>
  <c r="A14" i="21" s="1"/>
  <c r="AI14" i="21"/>
  <c r="G14" i="21" s="1"/>
  <c r="AC11" i="21"/>
  <c r="A11" i="21" s="1"/>
  <c r="AF9" i="21"/>
  <c r="D9" i="21" s="1"/>
  <c r="AH9" i="21"/>
  <c r="E9" i="21" s="1"/>
  <c r="AC10" i="21"/>
  <c r="A10" i="21" s="1"/>
  <c r="AE10" i="21"/>
  <c r="B10" i="21" s="1"/>
  <c r="AH12" i="21"/>
  <c r="E12" i="21" s="1"/>
  <c r="AC12" i="21"/>
  <c r="A12" i="21" s="1"/>
  <c r="AG7" i="21"/>
  <c r="F7" i="21" s="1"/>
  <c r="AD14" i="21"/>
  <c r="C14" i="21" s="1"/>
  <c r="AF11" i="21"/>
  <c r="D11" i="21" s="1"/>
  <c r="AE12" i="21"/>
  <c r="B12" i="21" s="1"/>
  <c r="AE7" i="21"/>
  <c r="B7" i="21" s="1"/>
  <c r="AI8" i="21"/>
  <c r="G8" i="21" s="1"/>
  <c r="AI12" i="24"/>
  <c r="G12" i="24" s="1"/>
  <c r="AF7" i="24"/>
  <c r="D7" i="24" s="1"/>
  <c r="AE11" i="22"/>
  <c r="B11" i="22" s="1"/>
  <c r="AC13" i="21"/>
  <c r="A13" i="21" s="1"/>
  <c r="AF8" i="21"/>
  <c r="D8" i="21" s="1"/>
  <c r="AE7" i="22"/>
  <c r="B7" i="22" s="1"/>
  <c r="AH12" i="24"/>
  <c r="E12" i="24" s="1"/>
  <c r="AC12" i="24"/>
  <c r="A12" i="24" s="1"/>
  <c r="AH11" i="24"/>
  <c r="E11" i="24" s="1"/>
  <c r="AH8" i="23"/>
  <c r="E8" i="23" s="1"/>
  <c r="AI9" i="24"/>
  <c r="G9" i="24" s="1"/>
  <c r="AG10" i="24"/>
  <c r="F10" i="24" s="1"/>
  <c r="AF10" i="24"/>
  <c r="D10" i="24" s="1"/>
  <c r="AC14" i="24"/>
  <c r="A14" i="24" s="1"/>
  <c r="AH14" i="24"/>
  <c r="E14" i="24" s="1"/>
  <c r="AI6" i="24"/>
  <c r="G6" i="24" s="1"/>
  <c r="AD6" i="24"/>
  <c r="C6" i="24" s="1"/>
  <c r="AH8" i="22"/>
  <c r="E8" i="22" s="1"/>
  <c r="AG13" i="22"/>
  <c r="F13" i="22" s="1"/>
  <c r="AE13" i="22"/>
  <c r="B13" i="22" s="1"/>
  <c r="AD7" i="23"/>
  <c r="C7" i="23" s="1"/>
  <c r="AI7" i="23"/>
  <c r="G7" i="23" s="1"/>
  <c r="AE5" i="23"/>
  <c r="B5" i="23" s="1"/>
  <c r="AC5" i="23"/>
  <c r="A5" i="23" s="1"/>
  <c r="AC11" i="23"/>
  <c r="A11" i="23" s="1"/>
  <c r="AG14" i="23"/>
  <c r="F14" i="23" s="1"/>
  <c r="AE14" i="23"/>
  <c r="B14" i="23" s="1"/>
  <c r="AC9" i="22"/>
  <c r="A9" i="22" s="1"/>
  <c r="AH9" i="22"/>
  <c r="E9" i="22" s="1"/>
  <c r="AG14" i="22"/>
  <c r="F14" i="22" s="1"/>
  <c r="AI14" i="22"/>
  <c r="G14" i="22" s="1"/>
  <c r="AI6" i="23"/>
  <c r="G6" i="23" s="1"/>
  <c r="AH6" i="22"/>
  <c r="E6" i="22" s="1"/>
  <c r="AF6" i="22"/>
  <c r="D6" i="22" s="1"/>
  <c r="AI9" i="23"/>
  <c r="G9" i="23" s="1"/>
  <c r="AC9" i="23"/>
  <c r="A9" i="23" s="1"/>
  <c r="AF10" i="23"/>
  <c r="D10" i="23" s="1"/>
  <c r="AH10" i="23"/>
  <c r="E10" i="23" s="1"/>
  <c r="AH10" i="22"/>
  <c r="E10" i="22" s="1"/>
  <c r="AF10" i="22"/>
  <c r="D10" i="22" s="1"/>
  <c r="AF14" i="21"/>
  <c r="D14" i="21" s="1"/>
  <c r="AE14" i="21"/>
  <c r="B14" i="21" s="1"/>
  <c r="AH11" i="21"/>
  <c r="E11" i="21" s="1"/>
  <c r="AI11" i="21"/>
  <c r="G11" i="21" s="1"/>
  <c r="AI9" i="21"/>
  <c r="G9" i="21" s="1"/>
  <c r="AD9" i="21"/>
  <c r="C9" i="21" s="1"/>
  <c r="AF10" i="21"/>
  <c r="D10" i="21" s="1"/>
  <c r="AH10" i="21"/>
  <c r="E10" i="21" s="1"/>
  <c r="AD12" i="21"/>
  <c r="C12" i="21" s="1"/>
  <c r="AH7" i="21"/>
  <c r="E7" i="21" s="1"/>
  <c r="AC7" i="21"/>
  <c r="A7" i="21" s="1"/>
  <c r="AF11" i="22"/>
  <c r="D11" i="22" s="1"/>
  <c r="AI11" i="22"/>
  <c r="G11" i="22" s="1"/>
  <c r="AH7" i="22"/>
  <c r="E7" i="22" s="1"/>
  <c r="AG7" i="22"/>
  <c r="F7" i="22" s="1"/>
  <c r="AE12" i="24"/>
  <c r="B12" i="24" s="1"/>
  <c r="AH9" i="24"/>
  <c r="E9" i="24" s="1"/>
  <c r="AE10" i="24"/>
  <c r="B10" i="24" s="1"/>
  <c r="AG6" i="24"/>
  <c r="F6" i="24" s="1"/>
  <c r="AI8" i="22"/>
  <c r="G8" i="22" s="1"/>
  <c r="AF13" i="22"/>
  <c r="D13" i="22" s="1"/>
  <c r="AC7" i="23"/>
  <c r="A7" i="23" s="1"/>
  <c r="AD5" i="23"/>
  <c r="C5" i="23" s="1"/>
  <c r="AE11" i="23"/>
  <c r="B11" i="23" s="1"/>
  <c r="AD14" i="23"/>
  <c r="C14" i="23" s="1"/>
  <c r="AH14" i="22"/>
  <c r="E14" i="22" s="1"/>
  <c r="AC6" i="23"/>
  <c r="A6" i="23" s="1"/>
  <c r="AG6" i="22"/>
  <c r="F6" i="22" s="1"/>
  <c r="AH9" i="23"/>
  <c r="E9" i="23" s="1"/>
  <c r="AE10" i="23"/>
  <c r="B10" i="23" s="1"/>
  <c r="AE10" i="22"/>
  <c r="B10" i="22" s="1"/>
  <c r="AG10" i="21"/>
  <c r="F10" i="21" s="1"/>
  <c r="AG12" i="21"/>
  <c r="F12" i="21" s="1"/>
  <c r="AH12" i="23"/>
  <c r="E12" i="23" s="1"/>
  <c r="AG13" i="21"/>
  <c r="F13" i="21" s="1"/>
  <c r="AD7" i="24"/>
  <c r="C7" i="24" s="1"/>
  <c r="AG11" i="22"/>
  <c r="F11" i="22" s="1"/>
  <c r="AF13" i="21"/>
  <c r="D13" i="21" s="1"/>
  <c r="AD7" i="22"/>
  <c r="C7" i="22" s="1"/>
  <c r="AF7" i="22"/>
  <c r="D7" i="22" s="1"/>
  <c r="AH7" i="24"/>
  <c r="E7" i="24" s="1"/>
  <c r="AD12" i="24"/>
  <c r="C12" i="24" s="1"/>
  <c r="AI11" i="24"/>
  <c r="G11" i="24" s="1"/>
  <c r="AF9" i="24"/>
  <c r="D9" i="24" s="1"/>
  <c r="AE9" i="24"/>
  <c r="B9" i="24" s="1"/>
  <c r="AC10" i="24"/>
  <c r="A10" i="24" s="1"/>
  <c r="AI10" i="24"/>
  <c r="G10" i="24" s="1"/>
  <c r="AI14" i="24"/>
  <c r="G14" i="24" s="1"/>
  <c r="AD14" i="24"/>
  <c r="C14" i="24" s="1"/>
  <c r="AE6" i="24"/>
  <c r="B6" i="24" s="1"/>
  <c r="AF8" i="22"/>
  <c r="D8" i="22" s="1"/>
  <c r="AD8" i="22"/>
  <c r="C8" i="22" s="1"/>
  <c r="AC13" i="22"/>
  <c r="A13" i="22" s="1"/>
  <c r="AD13" i="22"/>
  <c r="C13" i="22" s="1"/>
  <c r="AG7" i="23"/>
  <c r="F7" i="23" s="1"/>
  <c r="AE7" i="23"/>
  <c r="B7" i="23" s="1"/>
  <c r="AH5" i="23"/>
  <c r="E5" i="23" s="1"/>
  <c r="AH11" i="23"/>
  <c r="E11" i="23" s="1"/>
  <c r="AF11" i="23"/>
  <c r="D11" i="23" s="1"/>
  <c r="AC14" i="23"/>
  <c r="A14" i="23" s="1"/>
  <c r="AH14" i="23"/>
  <c r="E14" i="23" s="1"/>
  <c r="AF9" i="22"/>
  <c r="D9" i="22" s="1"/>
  <c r="AD9" i="22"/>
  <c r="C9" i="22" s="1"/>
  <c r="AC14" i="22"/>
  <c r="A14" i="22" s="1"/>
  <c r="AG6" i="23"/>
  <c r="F6" i="23" s="1"/>
  <c r="AE6" i="23"/>
  <c r="B6" i="23" s="1"/>
  <c r="AD6" i="22"/>
  <c r="C6" i="22" s="1"/>
  <c r="AE6" i="22"/>
  <c r="B6" i="22" s="1"/>
  <c r="AE9" i="23"/>
  <c r="B9" i="23" s="1"/>
  <c r="AG9" i="23"/>
  <c r="F9" i="23" s="1"/>
  <c r="AI10" i="23"/>
  <c r="G10" i="23" s="1"/>
  <c r="AD10" i="22"/>
  <c r="C10" i="22" s="1"/>
  <c r="AI10" i="22"/>
  <c r="G10" i="22" s="1"/>
  <c r="AH14" i="21"/>
  <c r="E14" i="21" s="1"/>
  <c r="AD11" i="21"/>
  <c r="C11" i="21" s="1"/>
  <c r="AE11" i="21"/>
  <c r="B11" i="21" s="1"/>
  <c r="AE9" i="21"/>
  <c r="B9" i="21" s="1"/>
  <c r="AC9" i="21"/>
  <c r="A9" i="21" s="1"/>
  <c r="AD10" i="21"/>
  <c r="C10" i="21" s="1"/>
  <c r="AI12" i="21"/>
  <c r="G12" i="21" s="1"/>
  <c r="AF12" i="21"/>
  <c r="D12" i="21" s="1"/>
  <c r="AD7" i="21"/>
  <c r="C7" i="21" s="1"/>
  <c r="AF7" i="21"/>
  <c r="D7" i="21" s="1"/>
  <c r="AF8" i="23"/>
  <c r="D8" i="23" s="1"/>
  <c r="AH11" i="22"/>
  <c r="E11" i="22" s="1"/>
  <c r="AE8" i="21"/>
  <c r="B8" i="21" s="1"/>
  <c r="AI7" i="24"/>
  <c r="G7" i="24" s="1"/>
  <c r="AE11" i="24"/>
  <c r="B11" i="24" s="1"/>
  <c r="AG9" i="24"/>
  <c r="F9" i="24" s="1"/>
  <c r="AH10" i="24"/>
  <c r="E10" i="24" s="1"/>
  <c r="AE14" i="24"/>
  <c r="B14" i="24" s="1"/>
  <c r="AF6" i="24"/>
  <c r="D6" i="24" s="1"/>
  <c r="AG8" i="22"/>
  <c r="F8" i="22" s="1"/>
  <c r="AH13" i="22"/>
  <c r="E13" i="22" s="1"/>
  <c r="AF5" i="23"/>
  <c r="D5" i="23" s="1"/>
  <c r="AD11" i="23"/>
  <c r="C11" i="23" s="1"/>
  <c r="AF14" i="23"/>
  <c r="D14" i="23" s="1"/>
  <c r="AI9" i="22"/>
  <c r="G9" i="22" s="1"/>
  <c r="AF14" i="22"/>
  <c r="D14" i="22" s="1"/>
  <c r="AD6" i="23"/>
  <c r="C6" i="23" s="1"/>
  <c r="AI6" i="22"/>
  <c r="G6" i="22" s="1"/>
  <c r="AG10" i="23"/>
  <c r="F10" i="23" s="1"/>
  <c r="AG10" i="22"/>
  <c r="F10" i="22" s="1"/>
  <c r="AG14" i="21"/>
  <c r="F14" i="21" s="1"/>
  <c r="AG11" i="21"/>
  <c r="F11" i="21" s="1"/>
  <c r="AG9" i="21"/>
  <c r="F9" i="21" s="1"/>
  <c r="AI10" i="21"/>
  <c r="G10" i="21" s="1"/>
  <c r="AI7" i="21"/>
  <c r="G7" i="21" s="1"/>
  <c r="AO40" i="1"/>
  <c r="B41" i="1" s="1"/>
  <c r="B42" i="1" s="1"/>
  <c r="BZ9" i="1"/>
  <c r="AF5" i="2"/>
  <c r="D5" i="2" s="1"/>
  <c r="BZ6" i="1"/>
  <c r="CA32" i="1" s="1"/>
  <c r="BZ10" i="1"/>
  <c r="BZ7" i="1"/>
  <c r="AF7" i="2"/>
  <c r="D7" i="2" s="1"/>
  <c r="AF6" i="2"/>
  <c r="D6" i="2" s="1"/>
  <c r="AF13" i="2"/>
  <c r="D13" i="2" s="1"/>
  <c r="AF11" i="2"/>
  <c r="D11" i="2" s="1"/>
  <c r="AF10" i="2"/>
  <c r="D10" i="2" s="1"/>
  <c r="AF8" i="2"/>
  <c r="D8" i="2" s="1"/>
  <c r="AF14" i="2"/>
  <c r="D14" i="2" s="1"/>
  <c r="AF9" i="2"/>
  <c r="D9" i="2" s="1"/>
  <c r="AF12" i="2"/>
  <c r="D12" i="2" s="1"/>
  <c r="CA16" i="1"/>
  <c r="BB33" i="1"/>
  <c r="BB36" i="1"/>
  <c r="BB20" i="1"/>
  <c r="BB29" i="1"/>
  <c r="BB31" i="1"/>
  <c r="BB15" i="1"/>
  <c r="BB25" i="1"/>
  <c r="BB30" i="1"/>
  <c r="BB14" i="1"/>
  <c r="BH14" i="1" s="1"/>
  <c r="BB26" i="1"/>
  <c r="BB22" i="1"/>
  <c r="BB24" i="1"/>
  <c r="BB35" i="1"/>
  <c r="BB34" i="1"/>
  <c r="BK34" i="1" s="1"/>
  <c r="BB21" i="1"/>
  <c r="BB32" i="1"/>
  <c r="BB16" i="1"/>
  <c r="BB17" i="1"/>
  <c r="BF17" i="1" s="1"/>
  <c r="BE17" i="1" s="1"/>
  <c r="BB27" i="1"/>
  <c r="BB11" i="1"/>
  <c r="BB13" i="1"/>
  <c r="BB10" i="1"/>
  <c r="BB5" i="1"/>
  <c r="BB19" i="1"/>
  <c r="BB18" i="1"/>
  <c r="BB9" i="1"/>
  <c r="BK9" i="1" s="1"/>
  <c r="BB28" i="1"/>
  <c r="BB12" i="1"/>
  <c r="BB39" i="1"/>
  <c r="BI39" i="1" s="1"/>
  <c r="BB23" i="1"/>
  <c r="BB7" i="1"/>
  <c r="BB38" i="1"/>
  <c r="BB6" i="1"/>
  <c r="BB8" i="1"/>
  <c r="BB37" i="1"/>
  <c r="AI6" i="2"/>
  <c r="G6" i="2" s="1"/>
  <c r="AI7" i="2"/>
  <c r="G7" i="2" s="1"/>
  <c r="AG9" i="2"/>
  <c r="F9" i="2" s="1"/>
  <c r="AH10" i="2"/>
  <c r="E10" i="2" s="1"/>
  <c r="AI11" i="2"/>
  <c r="G11" i="2" s="1"/>
  <c r="AG13" i="2"/>
  <c r="F13" i="2" s="1"/>
  <c r="AH14" i="2"/>
  <c r="E14" i="2" s="1"/>
  <c r="AG5" i="2"/>
  <c r="F5" i="2" s="1"/>
  <c r="AG6" i="2"/>
  <c r="F6" i="2" s="1"/>
  <c r="AG8" i="2"/>
  <c r="F8" i="2" s="1"/>
  <c r="AH9" i="2"/>
  <c r="E9" i="2" s="1"/>
  <c r="AI10" i="2"/>
  <c r="G10" i="2" s="1"/>
  <c r="AG12" i="2"/>
  <c r="F12" i="2" s="1"/>
  <c r="AH13" i="2"/>
  <c r="E13" i="2" s="1"/>
  <c r="AI14" i="2"/>
  <c r="G14" i="2" s="1"/>
  <c r="AI8" i="2"/>
  <c r="G8" i="2" s="1"/>
  <c r="AG14" i="2"/>
  <c r="F14" i="2" s="1"/>
  <c r="AG7" i="2"/>
  <c r="F7" i="2" s="1"/>
  <c r="AH8" i="2"/>
  <c r="E8" i="2" s="1"/>
  <c r="AI9" i="2"/>
  <c r="G9" i="2" s="1"/>
  <c r="AG11" i="2"/>
  <c r="F11" i="2" s="1"/>
  <c r="AH12" i="2"/>
  <c r="E12" i="2" s="1"/>
  <c r="AI13" i="2"/>
  <c r="G13" i="2" s="1"/>
  <c r="AI5" i="2"/>
  <c r="G5" i="2" s="1"/>
  <c r="AH7" i="2"/>
  <c r="E7" i="2" s="1"/>
  <c r="AG10" i="2"/>
  <c r="F10" i="2" s="1"/>
  <c r="AH11" i="2"/>
  <c r="E11" i="2" s="1"/>
  <c r="AI12" i="2"/>
  <c r="G12" i="2" s="1"/>
  <c r="AH5" i="2"/>
  <c r="E5" i="2" s="1"/>
  <c r="BN39" i="1"/>
  <c r="AH6" i="2"/>
  <c r="E6" i="2" s="1"/>
  <c r="AD12" i="2"/>
  <c r="C12" i="2" s="1"/>
  <c r="AE8" i="2"/>
  <c r="B8" i="2" s="1"/>
  <c r="AC11" i="2"/>
  <c r="A11" i="2" s="1"/>
  <c r="AD11" i="2"/>
  <c r="C11" i="2" s="1"/>
  <c r="AE11" i="2"/>
  <c r="B11" i="2" s="1"/>
  <c r="AC12" i="2"/>
  <c r="A12" i="2" s="1"/>
  <c r="AE7" i="2"/>
  <c r="B7" i="2" s="1"/>
  <c r="AE9" i="2"/>
  <c r="B9" i="2" s="1"/>
  <c r="AC6" i="2"/>
  <c r="A6" i="2" s="1"/>
  <c r="AD9" i="2"/>
  <c r="C9" i="2" s="1"/>
  <c r="AC13" i="2"/>
  <c r="A13" i="2" s="1"/>
  <c r="AC14" i="2"/>
  <c r="A14" i="2" s="1"/>
  <c r="AD6" i="2"/>
  <c r="C6" i="2" s="1"/>
  <c r="AC10" i="2"/>
  <c r="A10" i="2" s="1"/>
  <c r="AD14" i="2"/>
  <c r="C14" i="2" s="1"/>
  <c r="AE6" i="2"/>
  <c r="B6" i="2" s="1"/>
  <c r="AE14" i="2"/>
  <c r="B14" i="2" s="1"/>
  <c r="AC8" i="2"/>
  <c r="A8" i="2" s="1"/>
  <c r="AC9" i="2"/>
  <c r="A9" i="2" s="1"/>
  <c r="AD7" i="2"/>
  <c r="C7" i="2" s="1"/>
  <c r="AD13" i="2"/>
  <c r="C13" i="2" s="1"/>
  <c r="AC7" i="2"/>
  <c r="A7" i="2" s="1"/>
  <c r="AE12" i="2"/>
  <c r="B12" i="2" s="1"/>
  <c r="AE10" i="2"/>
  <c r="B10" i="2" s="1"/>
  <c r="AD10" i="2"/>
  <c r="C10" i="2" s="1"/>
  <c r="AD8" i="2"/>
  <c r="C8" i="2" s="1"/>
  <c r="AE13" i="2"/>
  <c r="B13" i="2" s="1"/>
  <c r="AE5" i="2"/>
  <c r="B5" i="2" s="1"/>
  <c r="AD5" i="2"/>
  <c r="C5" i="2" s="1"/>
  <c r="AC5" i="2"/>
  <c r="A5" i="2" s="1"/>
  <c r="CA29" i="1" l="1"/>
  <c r="CA15" i="1"/>
  <c r="CA30" i="1"/>
  <c r="CA9" i="1"/>
  <c r="CG9" i="1" s="1"/>
  <c r="B40" i="1"/>
  <c r="CA21" i="1"/>
  <c r="CA5" i="1"/>
  <c r="CF5" i="1" s="1"/>
  <c r="CA18" i="1"/>
  <c r="CF18" i="1" s="1"/>
  <c r="CA36" i="1"/>
  <c r="CG36" i="1" s="1"/>
  <c r="D16" i="22"/>
  <c r="D15" i="22" s="1"/>
  <c r="G15" i="21"/>
  <c r="G6" i="20" s="1"/>
  <c r="F16" i="21"/>
  <c r="B16" i="22"/>
  <c r="C15" i="22"/>
  <c r="C7" i="20" s="1"/>
  <c r="B16" i="23"/>
  <c r="C15" i="23"/>
  <c r="C8" i="20" s="1"/>
  <c r="D16" i="24"/>
  <c r="D16" i="21"/>
  <c r="E15" i="24"/>
  <c r="E9" i="20" s="1"/>
  <c r="B16" i="21"/>
  <c r="C15" i="21"/>
  <c r="C6" i="20" s="1"/>
  <c r="E15" i="21"/>
  <c r="E6" i="20" s="1"/>
  <c r="D16" i="23"/>
  <c r="G15" i="24"/>
  <c r="G9" i="20" s="1"/>
  <c r="F16" i="24"/>
  <c r="G15" i="22"/>
  <c r="G7" i="20" s="1"/>
  <c r="F16" i="22"/>
  <c r="E15" i="23"/>
  <c r="E8" i="20" s="1"/>
  <c r="E15" i="22"/>
  <c r="E7" i="20" s="1"/>
  <c r="B16" i="24"/>
  <c r="C15" i="24"/>
  <c r="C9" i="20" s="1"/>
  <c r="F16" i="23"/>
  <c r="G15" i="23"/>
  <c r="G8" i="20" s="1"/>
  <c r="CA14" i="1"/>
  <c r="CH14" i="1" s="1"/>
  <c r="CA31" i="1"/>
  <c r="CJ31" i="1" s="1"/>
  <c r="CA37" i="1"/>
  <c r="CG37" i="1" s="1"/>
  <c r="CA11" i="1"/>
  <c r="CF11" i="1" s="1"/>
  <c r="CA19" i="1"/>
  <c r="CE19" i="1" s="1"/>
  <c r="CD19" i="1" s="1"/>
  <c r="CA25" i="1"/>
  <c r="CG25" i="1" s="1"/>
  <c r="CA24" i="1"/>
  <c r="CJ24" i="1" s="1"/>
  <c r="CA20" i="1"/>
  <c r="CG20" i="1" s="1"/>
  <c r="CA7" i="1"/>
  <c r="CJ7" i="1" s="1"/>
  <c r="CA17" i="1"/>
  <c r="CG17" i="1" s="1"/>
  <c r="CA26" i="1"/>
  <c r="CE26" i="1" s="1"/>
  <c r="CD26" i="1" s="1"/>
  <c r="CA23" i="1"/>
  <c r="CJ23" i="1" s="1"/>
  <c r="CA27" i="1"/>
  <c r="CI27" i="1" s="1"/>
  <c r="CA35" i="1"/>
  <c r="CI35" i="1" s="1"/>
  <c r="CA6" i="1"/>
  <c r="CK6" i="1" s="1"/>
  <c r="CA8" i="1"/>
  <c r="CK8" i="1" s="1"/>
  <c r="CA28" i="1"/>
  <c r="CJ28" i="1" s="1"/>
  <c r="CA10" i="1"/>
  <c r="CI10" i="1" s="1"/>
  <c r="CA33" i="1"/>
  <c r="CE33" i="1" s="1"/>
  <c r="CD33" i="1" s="1"/>
  <c r="CA34" i="1"/>
  <c r="CF34" i="1" s="1"/>
  <c r="CA13" i="1"/>
  <c r="CK13" i="1" s="1"/>
  <c r="CA22" i="1"/>
  <c r="CF22" i="1" s="1"/>
  <c r="CA38" i="1"/>
  <c r="CH38" i="1" s="1"/>
  <c r="CA39" i="1"/>
  <c r="CJ39" i="1" s="1"/>
  <c r="CA12" i="1"/>
  <c r="CJ12" i="1" s="1"/>
  <c r="F16" i="2"/>
  <c r="D16" i="2"/>
  <c r="B16" i="2"/>
  <c r="CH7" i="1"/>
  <c r="CF23" i="1"/>
  <c r="CJ27" i="1"/>
  <c r="CF32" i="1"/>
  <c r="CJ32" i="1"/>
  <c r="CG32" i="1"/>
  <c r="CK32" i="1"/>
  <c r="CH32" i="1"/>
  <c r="CE32" i="1"/>
  <c r="CD32" i="1" s="1"/>
  <c r="CI32" i="1"/>
  <c r="CG29" i="1"/>
  <c r="CK29" i="1"/>
  <c r="CH29" i="1"/>
  <c r="CE29" i="1"/>
  <c r="CD29" i="1" s="1"/>
  <c r="CI29" i="1"/>
  <c r="CF29" i="1"/>
  <c r="CJ29" i="1"/>
  <c r="CE15" i="1"/>
  <c r="CD15" i="1" s="1"/>
  <c r="CI15" i="1"/>
  <c r="CF15" i="1"/>
  <c r="CJ15" i="1"/>
  <c r="CG15" i="1"/>
  <c r="CK15" i="1"/>
  <c r="CH15" i="1"/>
  <c r="CG21" i="1"/>
  <c r="CK21" i="1"/>
  <c r="CH21" i="1"/>
  <c r="CE21" i="1"/>
  <c r="CD21" i="1" s="1"/>
  <c r="CI21" i="1"/>
  <c r="CJ21" i="1"/>
  <c r="CF21" i="1"/>
  <c r="CH30" i="1"/>
  <c r="CE30" i="1"/>
  <c r="CD30" i="1" s="1"/>
  <c r="CI30" i="1"/>
  <c r="CF30" i="1"/>
  <c r="CJ30" i="1"/>
  <c r="CG30" i="1"/>
  <c r="CK30" i="1"/>
  <c r="CE9" i="1"/>
  <c r="CJ5" i="1"/>
  <c r="CE5" i="1"/>
  <c r="CH5" i="1"/>
  <c r="CK5" i="1"/>
  <c r="CI5" i="1"/>
  <c r="CG5" i="1"/>
  <c r="CF16" i="1"/>
  <c r="CJ16" i="1"/>
  <c r="CG16" i="1"/>
  <c r="CK16" i="1"/>
  <c r="CH16" i="1"/>
  <c r="CE16" i="1"/>
  <c r="CD16" i="1" s="1"/>
  <c r="CI16" i="1"/>
  <c r="CI14" i="1"/>
  <c r="CF14" i="1"/>
  <c r="CK14" i="1"/>
  <c r="CF31" i="1"/>
  <c r="CK31" i="1"/>
  <c r="CH31" i="1"/>
  <c r="CF19" i="1"/>
  <c r="CJ19" i="1"/>
  <c r="CH19" i="1"/>
  <c r="CH25" i="1"/>
  <c r="CE25" i="1"/>
  <c r="CD25" i="1" s="1"/>
  <c r="C15" i="2"/>
  <c r="C5" i="20" s="1"/>
  <c r="G15" i="2"/>
  <c r="G5" i="20" s="1"/>
  <c r="E15" i="2"/>
  <c r="E5" i="20" s="1"/>
  <c r="BN9" i="1"/>
  <c r="BF14" i="1"/>
  <c r="BE14" i="1" s="1"/>
  <c r="BG14" i="1"/>
  <c r="BR14" i="1" s="1"/>
  <c r="C14" i="9" s="1"/>
  <c r="BM14" i="1"/>
  <c r="BF39" i="1"/>
  <c r="BE39" i="1" s="1"/>
  <c r="BG9" i="1"/>
  <c r="BK39" i="1"/>
  <c r="BI9" i="1"/>
  <c r="BH39" i="1"/>
  <c r="BM39" i="1"/>
  <c r="BI14" i="1"/>
  <c r="BG39" i="1"/>
  <c r="BH9" i="1"/>
  <c r="BF9" i="1"/>
  <c r="BM9" i="1"/>
  <c r="BJ12" i="1"/>
  <c r="BL12" i="1"/>
  <c r="BJ19" i="1"/>
  <c r="BL19" i="1"/>
  <c r="BJ11" i="1"/>
  <c r="BL11" i="1"/>
  <c r="BJ32" i="1"/>
  <c r="BL32" i="1"/>
  <c r="BJ24" i="1"/>
  <c r="BL24" i="1"/>
  <c r="BF30" i="1"/>
  <c r="BE30" i="1" s="1"/>
  <c r="BL30" i="1"/>
  <c r="BJ30" i="1"/>
  <c r="BJ29" i="1"/>
  <c r="BL29" i="1"/>
  <c r="BJ37" i="1"/>
  <c r="BL37" i="1"/>
  <c r="BG7" i="1"/>
  <c r="BJ7" i="1"/>
  <c r="BL7" i="1"/>
  <c r="BJ28" i="1"/>
  <c r="BL28" i="1"/>
  <c r="BJ5" i="1"/>
  <c r="BL5" i="1"/>
  <c r="BJ27" i="1"/>
  <c r="BL27" i="1"/>
  <c r="BJ21" i="1"/>
  <c r="BL21" i="1"/>
  <c r="BL22" i="1"/>
  <c r="BJ22" i="1"/>
  <c r="BJ25" i="1"/>
  <c r="BL25" i="1"/>
  <c r="BJ20" i="1"/>
  <c r="BL20" i="1"/>
  <c r="BJ8" i="1"/>
  <c r="BL8" i="1"/>
  <c r="BJ23" i="1"/>
  <c r="BL23" i="1"/>
  <c r="BJ9" i="1"/>
  <c r="BL9" i="1"/>
  <c r="BL10" i="1"/>
  <c r="BJ10" i="1"/>
  <c r="BJ17" i="1"/>
  <c r="BL17" i="1"/>
  <c r="BL34" i="1"/>
  <c r="BJ34" i="1"/>
  <c r="BL26" i="1"/>
  <c r="BJ26" i="1"/>
  <c r="BJ15" i="1"/>
  <c r="BL15" i="1"/>
  <c r="BJ36" i="1"/>
  <c r="BL36" i="1"/>
  <c r="BH38" i="1"/>
  <c r="BL38" i="1"/>
  <c r="BJ38" i="1"/>
  <c r="BL6" i="1"/>
  <c r="BJ6" i="1"/>
  <c r="BJ39" i="1"/>
  <c r="BL39" i="1"/>
  <c r="BL18" i="1"/>
  <c r="BJ18" i="1"/>
  <c r="BJ13" i="1"/>
  <c r="BL13" i="1"/>
  <c r="BJ16" i="1"/>
  <c r="BL16" i="1"/>
  <c r="BJ35" i="1"/>
  <c r="BL35" i="1"/>
  <c r="BL14" i="1"/>
  <c r="BJ14" i="1"/>
  <c r="BJ31" i="1"/>
  <c r="BL31" i="1"/>
  <c r="BJ33" i="1"/>
  <c r="BL33" i="1"/>
  <c r="BN7" i="1"/>
  <c r="BN38" i="1"/>
  <c r="BH7" i="1"/>
  <c r="BI38" i="1"/>
  <c r="BK38" i="1"/>
  <c r="BM38" i="1"/>
  <c r="BG38" i="1"/>
  <c r="BF38" i="1"/>
  <c r="BE38" i="1" s="1"/>
  <c r="BF11" i="1"/>
  <c r="BE11" i="1" s="1"/>
  <c r="BH11" i="1"/>
  <c r="BI7" i="1"/>
  <c r="BH30" i="1"/>
  <c r="BH17" i="1"/>
  <c r="BG11" i="1"/>
  <c r="BF7" i="1"/>
  <c r="BM7" i="1"/>
  <c r="BN14" i="1"/>
  <c r="BK7" i="1"/>
  <c r="BN17" i="1"/>
  <c r="BN30" i="1"/>
  <c r="BG34" i="1"/>
  <c r="BK17" i="1"/>
  <c r="BK30" i="1"/>
  <c r="BM34" i="1"/>
  <c r="BF34" i="1"/>
  <c r="BE34" i="1" s="1"/>
  <c r="BI30" i="1"/>
  <c r="BG30" i="1"/>
  <c r="BK14" i="1"/>
  <c r="BH34" i="1"/>
  <c r="BN34" i="1"/>
  <c r="BM17" i="1"/>
  <c r="BG17" i="1"/>
  <c r="BM30" i="1"/>
  <c r="BI34" i="1"/>
  <c r="BI17" i="1"/>
  <c r="BM11" i="1"/>
  <c r="BN11" i="1"/>
  <c r="BI11" i="1"/>
  <c r="BK11" i="1"/>
  <c r="BF20" i="1"/>
  <c r="BE20" i="1" s="1"/>
  <c r="BH20" i="1"/>
  <c r="BI20" i="1"/>
  <c r="BM20" i="1"/>
  <c r="BK20" i="1"/>
  <c r="BN20" i="1"/>
  <c r="BG20" i="1"/>
  <c r="BI26" i="1"/>
  <c r="BG26" i="1"/>
  <c r="BK26" i="1"/>
  <c r="BN26" i="1"/>
  <c r="BF26" i="1"/>
  <c r="BE26" i="1" s="1"/>
  <c r="BH26" i="1"/>
  <c r="BM26" i="1"/>
  <c r="BG13" i="1"/>
  <c r="BK13" i="1"/>
  <c r="BN13" i="1"/>
  <c r="BF13" i="1"/>
  <c r="BE13" i="1" s="1"/>
  <c r="BH13" i="1"/>
  <c r="BI13" i="1"/>
  <c r="BM13" i="1"/>
  <c r="BI27" i="1"/>
  <c r="BM27" i="1"/>
  <c r="BG27" i="1"/>
  <c r="BK27" i="1"/>
  <c r="BN27" i="1"/>
  <c r="BF27" i="1"/>
  <c r="BE27" i="1" s="1"/>
  <c r="BH27" i="1"/>
  <c r="BI35" i="1"/>
  <c r="BM35" i="1"/>
  <c r="BH35" i="1"/>
  <c r="BN35" i="1"/>
  <c r="BK35" i="1"/>
  <c r="BG35" i="1"/>
  <c r="BF35" i="1"/>
  <c r="BE35" i="1" s="1"/>
  <c r="BG21" i="1"/>
  <c r="BK21" i="1"/>
  <c r="BN21" i="1"/>
  <c r="BF21" i="1"/>
  <c r="BE21" i="1" s="1"/>
  <c r="BH21" i="1"/>
  <c r="BM21" i="1"/>
  <c r="BI21" i="1"/>
  <c r="BF33" i="1"/>
  <c r="BE33" i="1" s="1"/>
  <c r="BK33" i="1"/>
  <c r="BH33" i="1"/>
  <c r="BG33" i="1"/>
  <c r="BM33" i="1"/>
  <c r="BI33" i="1"/>
  <c r="BN33" i="1"/>
  <c r="BH32" i="1"/>
  <c r="BI32" i="1"/>
  <c r="BN32" i="1"/>
  <c r="BM32" i="1"/>
  <c r="BK32" i="1"/>
  <c r="BG32" i="1"/>
  <c r="BF32" i="1"/>
  <c r="BE32" i="1" s="1"/>
  <c r="BI31" i="1"/>
  <c r="BM31" i="1"/>
  <c r="BG31" i="1"/>
  <c r="BK31" i="1"/>
  <c r="BN31" i="1"/>
  <c r="BH31" i="1"/>
  <c r="BF31" i="1"/>
  <c r="BE31" i="1" s="1"/>
  <c r="BF8" i="1"/>
  <c r="BH8" i="1"/>
  <c r="BI8" i="1"/>
  <c r="BM8" i="1"/>
  <c r="BG8" i="1"/>
  <c r="BK8" i="1"/>
  <c r="BN8" i="1"/>
  <c r="BF24" i="1"/>
  <c r="BE24" i="1" s="1"/>
  <c r="BH24" i="1"/>
  <c r="BI24" i="1"/>
  <c r="BM24" i="1"/>
  <c r="BG24" i="1"/>
  <c r="BK24" i="1"/>
  <c r="BN24" i="1"/>
  <c r="BN5" i="1"/>
  <c r="BK5" i="1"/>
  <c r="BG5" i="1"/>
  <c r="BH5" i="1"/>
  <c r="BI5" i="1"/>
  <c r="BM5" i="1"/>
  <c r="BF5" i="1"/>
  <c r="BI10" i="1"/>
  <c r="BM10" i="1"/>
  <c r="BG10" i="1"/>
  <c r="BK10" i="1"/>
  <c r="BN10" i="1"/>
  <c r="BF10" i="1"/>
  <c r="BE10" i="1" s="1"/>
  <c r="BH10" i="1"/>
  <c r="BF12" i="1"/>
  <c r="BE12" i="1" s="1"/>
  <c r="BH12" i="1"/>
  <c r="BI12" i="1"/>
  <c r="BM12" i="1"/>
  <c r="BG12" i="1"/>
  <c r="BK12" i="1"/>
  <c r="BN12" i="1"/>
  <c r="BH19" i="1"/>
  <c r="BI19" i="1"/>
  <c r="BM19" i="1"/>
  <c r="BG19" i="1"/>
  <c r="BK19" i="1"/>
  <c r="BN19" i="1"/>
  <c r="BF19" i="1"/>
  <c r="BE19" i="1" s="1"/>
  <c r="BI6" i="1"/>
  <c r="BM6" i="1"/>
  <c r="BG6" i="1"/>
  <c r="BK6" i="1"/>
  <c r="BN6" i="1"/>
  <c r="BF6" i="1"/>
  <c r="BH6" i="1"/>
  <c r="BH36" i="1"/>
  <c r="BK36" i="1"/>
  <c r="BM36" i="1"/>
  <c r="BG36" i="1"/>
  <c r="BF36" i="1"/>
  <c r="BE36" i="1" s="1"/>
  <c r="BI36" i="1"/>
  <c r="BN36" i="1"/>
  <c r="BF16" i="1"/>
  <c r="BE16" i="1" s="1"/>
  <c r="BH16" i="1"/>
  <c r="BI16" i="1"/>
  <c r="BM16" i="1"/>
  <c r="BN16" i="1"/>
  <c r="BG16" i="1"/>
  <c r="BK16" i="1"/>
  <c r="BF37" i="1"/>
  <c r="BE37" i="1" s="1"/>
  <c r="BG37" i="1"/>
  <c r="BN37" i="1"/>
  <c r="BH37" i="1"/>
  <c r="BM37" i="1"/>
  <c r="BI37" i="1"/>
  <c r="BK37" i="1"/>
  <c r="BH23" i="1"/>
  <c r="BI23" i="1"/>
  <c r="BM23" i="1"/>
  <c r="BG23" i="1"/>
  <c r="BK23" i="1"/>
  <c r="BN23" i="1"/>
  <c r="BF23" i="1"/>
  <c r="BE23" i="1" s="1"/>
  <c r="BG25" i="1"/>
  <c r="BK25" i="1"/>
  <c r="BN25" i="1"/>
  <c r="BF25" i="1"/>
  <c r="BE25" i="1" s="1"/>
  <c r="BH25" i="1"/>
  <c r="BM25" i="1"/>
  <c r="BI25" i="1"/>
  <c r="BI18" i="1"/>
  <c r="BM18" i="1"/>
  <c r="BG18" i="1"/>
  <c r="BK18" i="1"/>
  <c r="BN18" i="1"/>
  <c r="BF18" i="1"/>
  <c r="BE18" i="1" s="1"/>
  <c r="BH18" i="1"/>
  <c r="BF29" i="1"/>
  <c r="BE29" i="1" s="1"/>
  <c r="BH29" i="1"/>
  <c r="BM29" i="1"/>
  <c r="BK29" i="1"/>
  <c r="BG29" i="1"/>
  <c r="BN29" i="1"/>
  <c r="BI29" i="1"/>
  <c r="BH15" i="1"/>
  <c r="BI15" i="1"/>
  <c r="BM15" i="1"/>
  <c r="BG15" i="1"/>
  <c r="BK15" i="1"/>
  <c r="BN15" i="1"/>
  <c r="BF15" i="1"/>
  <c r="BE15" i="1" s="1"/>
  <c r="BI22" i="1"/>
  <c r="BM22" i="1"/>
  <c r="BG22" i="1"/>
  <c r="BK22" i="1"/>
  <c r="BN22" i="1"/>
  <c r="BF22" i="1"/>
  <c r="BE22" i="1" s="1"/>
  <c r="BH22" i="1"/>
  <c r="BH28" i="1"/>
  <c r="BI28" i="1"/>
  <c r="BM28" i="1"/>
  <c r="BG28" i="1"/>
  <c r="BN28" i="1"/>
  <c r="BF28" i="1"/>
  <c r="BE28" i="1" s="1"/>
  <c r="BK28" i="1"/>
  <c r="CJ9" i="1" l="1"/>
  <c r="CH9" i="1"/>
  <c r="CF9" i="1"/>
  <c r="CK9" i="1"/>
  <c r="CI9" i="1"/>
  <c r="CK12" i="1"/>
  <c r="CG13" i="1"/>
  <c r="CH28" i="1"/>
  <c r="CF7" i="1"/>
  <c r="CG27" i="1"/>
  <c r="CK7" i="1"/>
  <c r="CE36" i="1"/>
  <c r="CD36" i="1" s="1"/>
  <c r="CK11" i="1"/>
  <c r="CJ36" i="1"/>
  <c r="CE8" i="1"/>
  <c r="CE20" i="1"/>
  <c r="CD20" i="1" s="1"/>
  <c r="CI11" i="1"/>
  <c r="CJ20" i="1"/>
  <c r="CE13" i="1"/>
  <c r="CD13" i="1" s="1"/>
  <c r="CF12" i="1"/>
  <c r="CO12" i="1" s="1"/>
  <c r="C12" i="15" s="1"/>
  <c r="CF28" i="1"/>
  <c r="CK18" i="1"/>
  <c r="CK22" i="1"/>
  <c r="CK10" i="1"/>
  <c r="CH12" i="1"/>
  <c r="CG22" i="1"/>
  <c r="CH10" i="1"/>
  <c r="CG35" i="1"/>
  <c r="CF17" i="1"/>
  <c r="CO17" i="1" s="1"/>
  <c r="C17" i="15" s="1"/>
  <c r="CI18" i="1"/>
  <c r="CF39" i="1"/>
  <c r="CO39" i="1" s="1"/>
  <c r="C39" i="15" s="1"/>
  <c r="CG8" i="1"/>
  <c r="CI34" i="1"/>
  <c r="CH26" i="1"/>
  <c r="CF33" i="1"/>
  <c r="CN33" i="1" s="1"/>
  <c r="A33" i="15" s="1"/>
  <c r="CG18" i="1"/>
  <c r="CE18" i="1"/>
  <c r="CD18" i="1" s="1"/>
  <c r="CJ25" i="1"/>
  <c r="CE37" i="1"/>
  <c r="CD37" i="1" s="1"/>
  <c r="CI31" i="1"/>
  <c r="CJ18" i="1"/>
  <c r="CH18" i="1"/>
  <c r="CH39" i="1"/>
  <c r="CI22" i="1"/>
  <c r="CK34" i="1"/>
  <c r="CJ10" i="1"/>
  <c r="CJ35" i="1"/>
  <c r="CH23" i="1"/>
  <c r="CE17" i="1"/>
  <c r="CD17" i="1" s="1"/>
  <c r="CE22" i="1"/>
  <c r="CD22" i="1" s="1"/>
  <c r="CE10" i="1"/>
  <c r="CD10" i="1" s="1"/>
  <c r="CE35" i="1"/>
  <c r="CD35" i="1" s="1"/>
  <c r="CH17" i="1"/>
  <c r="CH36" i="1"/>
  <c r="CF36" i="1"/>
  <c r="CO36" i="1" s="1"/>
  <c r="C36" i="15" s="1"/>
  <c r="CH33" i="1"/>
  <c r="CH24" i="1"/>
  <c r="CK36" i="1"/>
  <c r="CG6" i="1"/>
  <c r="D7" i="20"/>
  <c r="CF24" i="1"/>
  <c r="CQ24" i="1" s="1"/>
  <c r="E24" i="15" s="1"/>
  <c r="CI36" i="1"/>
  <c r="CF38" i="1"/>
  <c r="CO38" i="1" s="1"/>
  <c r="C38" i="15" s="1"/>
  <c r="CE6" i="1"/>
  <c r="CJ26" i="1"/>
  <c r="CK24" i="1"/>
  <c r="CF37" i="1"/>
  <c r="CP37" i="1" s="1"/>
  <c r="D37" i="15" s="1"/>
  <c r="CH37" i="1"/>
  <c r="CK38" i="1"/>
  <c r="CI38" i="1"/>
  <c r="CJ33" i="1"/>
  <c r="CK33" i="1"/>
  <c r="CH6" i="1"/>
  <c r="CJ6" i="1"/>
  <c r="CF26" i="1"/>
  <c r="CS26" i="1" s="1"/>
  <c r="B26" i="15" s="1"/>
  <c r="B17" i="23"/>
  <c r="B15" i="23" s="1"/>
  <c r="B8" i="20"/>
  <c r="B17" i="21"/>
  <c r="B15" i="21" s="1"/>
  <c r="B6" i="20"/>
  <c r="CE24" i="1"/>
  <c r="CD24" i="1" s="1"/>
  <c r="CG24" i="1"/>
  <c r="CF25" i="1"/>
  <c r="CP25" i="1" s="1"/>
  <c r="D25" i="15" s="1"/>
  <c r="CK25" i="1"/>
  <c r="CJ37" i="1"/>
  <c r="CK37" i="1"/>
  <c r="CG31" i="1"/>
  <c r="CE31" i="1"/>
  <c r="CD31" i="1" s="1"/>
  <c r="CG38" i="1"/>
  <c r="CE38" i="1"/>
  <c r="CD38" i="1" s="1"/>
  <c r="CJ22" i="1"/>
  <c r="CH22" i="1"/>
  <c r="CI33" i="1"/>
  <c r="CG33" i="1"/>
  <c r="CF10" i="1"/>
  <c r="CR10" i="1" s="1"/>
  <c r="F10" i="15" s="1"/>
  <c r="CF6" i="1"/>
  <c r="CH35" i="1"/>
  <c r="CF35" i="1"/>
  <c r="CP35" i="1" s="1"/>
  <c r="D35" i="15" s="1"/>
  <c r="CG26" i="1"/>
  <c r="CI26" i="1"/>
  <c r="CJ17" i="1"/>
  <c r="CK17" i="1"/>
  <c r="B17" i="24"/>
  <c r="B15" i="24" s="1"/>
  <c r="B9" i="20"/>
  <c r="CI24" i="1"/>
  <c r="CI25" i="1"/>
  <c r="CI37" i="1"/>
  <c r="CJ38" i="1"/>
  <c r="CI13" i="1"/>
  <c r="CG10" i="1"/>
  <c r="CK28" i="1"/>
  <c r="CI6" i="1"/>
  <c r="CK35" i="1"/>
  <c r="CE27" i="1"/>
  <c r="CD27" i="1" s="1"/>
  <c r="CK26" i="1"/>
  <c r="CI17" i="1"/>
  <c r="B17" i="22"/>
  <c r="B15" i="22" s="1"/>
  <c r="B7" i="20"/>
  <c r="CH20" i="1"/>
  <c r="CF20" i="1"/>
  <c r="CO20" i="1" s="1"/>
  <c r="C20" i="15" s="1"/>
  <c r="CK19" i="1"/>
  <c r="CI19" i="1"/>
  <c r="CG11" i="1"/>
  <c r="CE11" i="1"/>
  <c r="CD11" i="1" s="1"/>
  <c r="CG14" i="1"/>
  <c r="CE14" i="1"/>
  <c r="CD14" i="1" s="1"/>
  <c r="CE12" i="1"/>
  <c r="CD12" i="1" s="1"/>
  <c r="CG12" i="1"/>
  <c r="CK39" i="1"/>
  <c r="CI39" i="1"/>
  <c r="CJ13" i="1"/>
  <c r="CH13" i="1"/>
  <c r="CG34" i="1"/>
  <c r="CE34" i="1"/>
  <c r="CD34" i="1" s="1"/>
  <c r="CI28" i="1"/>
  <c r="CG28" i="1"/>
  <c r="CI8" i="1"/>
  <c r="CJ8" i="1"/>
  <c r="CH27" i="1"/>
  <c r="CF27" i="1"/>
  <c r="CS27" i="1" s="1"/>
  <c r="B27" i="15" s="1"/>
  <c r="CK23" i="1"/>
  <c r="CI23" i="1"/>
  <c r="CI7" i="1"/>
  <c r="CE7" i="1"/>
  <c r="F15" i="23"/>
  <c r="F8" i="20"/>
  <c r="F15" i="24"/>
  <c r="F9" i="20"/>
  <c r="D9" i="20"/>
  <c r="D15" i="24"/>
  <c r="CK20" i="1"/>
  <c r="CG19" i="1"/>
  <c r="CJ11" i="1"/>
  <c r="CJ14" i="1"/>
  <c r="CI12" i="1"/>
  <c r="CG39" i="1"/>
  <c r="CE39" i="1"/>
  <c r="CD39" i="1" s="1"/>
  <c r="CF13" i="1"/>
  <c r="CO13" i="1" s="1"/>
  <c r="C13" i="15" s="1"/>
  <c r="CJ34" i="1"/>
  <c r="CH34" i="1"/>
  <c r="CE28" i="1"/>
  <c r="CD28" i="1" s="1"/>
  <c r="CH8" i="1"/>
  <c r="CF8" i="1"/>
  <c r="CK27" i="1"/>
  <c r="CG23" i="1"/>
  <c r="CE23" i="1"/>
  <c r="CD23" i="1" s="1"/>
  <c r="CG7" i="1"/>
  <c r="F7" i="20"/>
  <c r="F15" i="22"/>
  <c r="D8" i="20"/>
  <c r="D15" i="23"/>
  <c r="F15" i="21"/>
  <c r="F6" i="20"/>
  <c r="CI20" i="1"/>
  <c r="CH11" i="1"/>
  <c r="D6" i="20"/>
  <c r="D15" i="21"/>
  <c r="F5" i="20"/>
  <c r="F15" i="2"/>
  <c r="B5" i="20"/>
  <c r="B17" i="2"/>
  <c r="B15" i="2" s="1"/>
  <c r="D5" i="20"/>
  <c r="D15" i="2"/>
  <c r="C25" i="20"/>
  <c r="BE9" i="1"/>
  <c r="BT14" i="1"/>
  <c r="CR19" i="1"/>
  <c r="F19" i="15" s="1"/>
  <c r="CQ19" i="1"/>
  <c r="E19" i="15" s="1"/>
  <c r="CP19" i="1"/>
  <c r="D19" i="15" s="1"/>
  <c r="CS19" i="1"/>
  <c r="B19" i="15" s="1"/>
  <c r="CO19" i="1"/>
  <c r="C19" i="15" s="1"/>
  <c r="CN19" i="1"/>
  <c r="A19" i="15" s="1"/>
  <c r="CR15" i="1"/>
  <c r="F15" i="15" s="1"/>
  <c r="CN15" i="1"/>
  <c r="A15" i="15" s="1"/>
  <c r="CS15" i="1"/>
  <c r="B15" i="15" s="1"/>
  <c r="CQ15" i="1"/>
  <c r="E15" i="15" s="1"/>
  <c r="CP15" i="1"/>
  <c r="D15" i="15" s="1"/>
  <c r="CO15" i="1"/>
  <c r="C15" i="15" s="1"/>
  <c r="CN29" i="1"/>
  <c r="A29" i="15" s="1"/>
  <c r="CP29" i="1"/>
  <c r="D29" i="15" s="1"/>
  <c r="CQ29" i="1"/>
  <c r="E29" i="15" s="1"/>
  <c r="CR29" i="1"/>
  <c r="F29" i="15" s="1"/>
  <c r="CO29" i="1"/>
  <c r="C29" i="15" s="1"/>
  <c r="CS29" i="1"/>
  <c r="B29" i="15" s="1"/>
  <c r="CQ32" i="1"/>
  <c r="E32" i="15" s="1"/>
  <c r="CO32" i="1"/>
  <c r="C32" i="15" s="1"/>
  <c r="CN32" i="1"/>
  <c r="A32" i="15" s="1"/>
  <c r="CP32" i="1"/>
  <c r="D32" i="15" s="1"/>
  <c r="CS32" i="1"/>
  <c r="B32" i="15" s="1"/>
  <c r="CR32" i="1"/>
  <c r="F32" i="15" s="1"/>
  <c r="CO23" i="1"/>
  <c r="C23" i="15" s="1"/>
  <c r="CR23" i="1"/>
  <c r="F23" i="15" s="1"/>
  <c r="CP23" i="1"/>
  <c r="D23" i="15" s="1"/>
  <c r="CS23" i="1"/>
  <c r="B23" i="15" s="1"/>
  <c r="CN23" i="1"/>
  <c r="A23" i="15" s="1"/>
  <c r="CQ23" i="1"/>
  <c r="E23" i="15" s="1"/>
  <c r="CR11" i="1"/>
  <c r="F11" i="15" s="1"/>
  <c r="CS11" i="1"/>
  <c r="B11" i="15" s="1"/>
  <c r="CQ11" i="1"/>
  <c r="E11" i="15" s="1"/>
  <c r="CN11" i="1"/>
  <c r="A11" i="15" s="1"/>
  <c r="CP11" i="1"/>
  <c r="D11" i="15" s="1"/>
  <c r="CO11" i="1"/>
  <c r="C11" i="15" s="1"/>
  <c r="CO14" i="1"/>
  <c r="C14" i="15" s="1"/>
  <c r="CN14" i="1"/>
  <c r="A14" i="15" s="1"/>
  <c r="CP14" i="1"/>
  <c r="D14" i="15" s="1"/>
  <c r="CS14" i="1"/>
  <c r="B14" i="15" s="1"/>
  <c r="CQ14" i="1"/>
  <c r="E14" i="15" s="1"/>
  <c r="CR14" i="1"/>
  <c r="F14" i="15" s="1"/>
  <c r="CN31" i="1"/>
  <c r="A31" i="15" s="1"/>
  <c r="CR31" i="1"/>
  <c r="F31" i="15" s="1"/>
  <c r="CQ31" i="1"/>
  <c r="E31" i="15" s="1"/>
  <c r="CP31" i="1"/>
  <c r="D31" i="15" s="1"/>
  <c r="CO31" i="1"/>
  <c r="C31" i="15" s="1"/>
  <c r="CS31" i="1"/>
  <c r="B31" i="15" s="1"/>
  <c r="CQ16" i="1"/>
  <c r="E16" i="15" s="1"/>
  <c r="CO16" i="1"/>
  <c r="C16" i="15" s="1"/>
  <c r="CN16" i="1"/>
  <c r="A16" i="15" s="1"/>
  <c r="CP16" i="1"/>
  <c r="D16" i="15" s="1"/>
  <c r="CR16" i="1"/>
  <c r="F16" i="15" s="1"/>
  <c r="CS16" i="1"/>
  <c r="B16" i="15" s="1"/>
  <c r="CQ18" i="1"/>
  <c r="E18" i="15" s="1"/>
  <c r="CN18" i="1"/>
  <c r="A18" i="15" s="1"/>
  <c r="CR18" i="1"/>
  <c r="F18" i="15" s="1"/>
  <c r="CP18" i="1"/>
  <c r="D18" i="15" s="1"/>
  <c r="CO18" i="1"/>
  <c r="C18" i="15" s="1"/>
  <c r="CS18" i="1"/>
  <c r="B18" i="15" s="1"/>
  <c r="CO21" i="1"/>
  <c r="C21" i="15" s="1"/>
  <c r="CP21" i="1"/>
  <c r="D21" i="15" s="1"/>
  <c r="CS21" i="1"/>
  <c r="B21" i="15" s="1"/>
  <c r="CN21" i="1"/>
  <c r="A21" i="15" s="1"/>
  <c r="CR21" i="1"/>
  <c r="F21" i="15" s="1"/>
  <c r="CQ21" i="1"/>
  <c r="E21" i="15" s="1"/>
  <c r="CP22" i="1"/>
  <c r="D22" i="15" s="1"/>
  <c r="CS22" i="1"/>
  <c r="B22" i="15" s="1"/>
  <c r="CR22" i="1"/>
  <c r="F22" i="15" s="1"/>
  <c r="CQ22" i="1"/>
  <c r="E22" i="15" s="1"/>
  <c r="CN22" i="1"/>
  <c r="A22" i="15" s="1"/>
  <c r="CO22" i="1"/>
  <c r="C22" i="15" s="1"/>
  <c r="CR30" i="1"/>
  <c r="F30" i="15" s="1"/>
  <c r="CQ30" i="1"/>
  <c r="E30" i="15" s="1"/>
  <c r="CO30" i="1"/>
  <c r="C30" i="15" s="1"/>
  <c r="CN30" i="1"/>
  <c r="A30" i="15" s="1"/>
  <c r="CP30" i="1"/>
  <c r="D30" i="15" s="1"/>
  <c r="CS30" i="1"/>
  <c r="B30" i="15" s="1"/>
  <c r="CP34" i="1"/>
  <c r="D34" i="15" s="1"/>
  <c r="CQ34" i="1"/>
  <c r="E34" i="15" s="1"/>
  <c r="CO34" i="1"/>
  <c r="C34" i="15" s="1"/>
  <c r="CR34" i="1"/>
  <c r="F34" i="15" s="1"/>
  <c r="CN34" i="1"/>
  <c r="A34" i="15" s="1"/>
  <c r="CS34" i="1"/>
  <c r="B34" i="15" s="1"/>
  <c r="CS33" i="1"/>
  <c r="B33" i="15" s="1"/>
  <c r="CO28" i="1"/>
  <c r="C28" i="15" s="1"/>
  <c r="CP28" i="1"/>
  <c r="D28" i="15" s="1"/>
  <c r="CQ28" i="1"/>
  <c r="E28" i="15" s="1"/>
  <c r="CS28" i="1"/>
  <c r="B28" i="15" s="1"/>
  <c r="CR28" i="1"/>
  <c r="F28" i="15" s="1"/>
  <c r="CN28" i="1"/>
  <c r="A28" i="15" s="1"/>
  <c r="BQ14" i="1"/>
  <c r="BS14" i="1"/>
  <c r="BV28" i="1"/>
  <c r="B28" i="9" s="1"/>
  <c r="BU28" i="1"/>
  <c r="BV10" i="1"/>
  <c r="B10" i="9" s="1"/>
  <c r="BU10" i="1"/>
  <c r="BV18" i="1"/>
  <c r="B18" i="9" s="1"/>
  <c r="BU18" i="1"/>
  <c r="BV19" i="1"/>
  <c r="B19" i="9" s="1"/>
  <c r="BU19" i="1"/>
  <c r="BV33" i="1"/>
  <c r="B33" i="9" s="1"/>
  <c r="BU33" i="1"/>
  <c r="BV35" i="1"/>
  <c r="B35" i="9" s="1"/>
  <c r="BU35" i="1"/>
  <c r="BV34" i="1"/>
  <c r="B34" i="9" s="1"/>
  <c r="BU34" i="1"/>
  <c r="BV14" i="1"/>
  <c r="B14" i="9" s="1"/>
  <c r="BU14" i="1"/>
  <c r="BV22" i="1"/>
  <c r="B22" i="9" s="1"/>
  <c r="BU22" i="1"/>
  <c r="BV29" i="1"/>
  <c r="B29" i="9" s="1"/>
  <c r="BU29" i="1"/>
  <c r="BV24" i="1"/>
  <c r="B24" i="9" s="1"/>
  <c r="BU24" i="1"/>
  <c r="BV31" i="1"/>
  <c r="B31" i="9" s="1"/>
  <c r="BU31" i="1"/>
  <c r="BV13" i="1"/>
  <c r="B13" i="9" s="1"/>
  <c r="BU13" i="1"/>
  <c r="BV20" i="1"/>
  <c r="B20" i="9" s="1"/>
  <c r="BU20" i="1"/>
  <c r="BV11" i="1"/>
  <c r="B11" i="9" s="1"/>
  <c r="BU11" i="1"/>
  <c r="BQ39" i="1"/>
  <c r="BV39" i="1"/>
  <c r="B39" i="9" s="1"/>
  <c r="BU39" i="1"/>
  <c r="BV15" i="1"/>
  <c r="B15" i="9" s="1"/>
  <c r="BU15" i="1"/>
  <c r="BV25" i="1"/>
  <c r="B25" i="9" s="1"/>
  <c r="BU25" i="1"/>
  <c r="BV23" i="1"/>
  <c r="B23" i="9" s="1"/>
  <c r="BU23" i="1"/>
  <c r="BV16" i="1"/>
  <c r="B16" i="9" s="1"/>
  <c r="BU16" i="1"/>
  <c r="BV26" i="1"/>
  <c r="B26" i="9" s="1"/>
  <c r="BU26" i="1"/>
  <c r="BV17" i="1"/>
  <c r="B17" i="9" s="1"/>
  <c r="BU17" i="1"/>
  <c r="BV32" i="1"/>
  <c r="B32" i="9" s="1"/>
  <c r="BU32" i="1"/>
  <c r="BV37" i="1"/>
  <c r="B37" i="9" s="1"/>
  <c r="BU37" i="1"/>
  <c r="BV36" i="1"/>
  <c r="B36" i="9" s="1"/>
  <c r="BU36" i="1"/>
  <c r="BV12" i="1"/>
  <c r="B12" i="9" s="1"/>
  <c r="BU12" i="1"/>
  <c r="BV21" i="1"/>
  <c r="B21" i="9" s="1"/>
  <c r="BU21" i="1"/>
  <c r="BV27" i="1"/>
  <c r="B27" i="9" s="1"/>
  <c r="BU27" i="1"/>
  <c r="BV30" i="1"/>
  <c r="B30" i="9" s="1"/>
  <c r="BU30" i="1"/>
  <c r="BV38" i="1"/>
  <c r="B38" i="9" s="1"/>
  <c r="BU38" i="1"/>
  <c r="BS39" i="1"/>
  <c r="BT39" i="1"/>
  <c r="BR39" i="1"/>
  <c r="C39" i="9" s="1"/>
  <c r="BQ28" i="1"/>
  <c r="BS28" i="1"/>
  <c r="BR28" i="1"/>
  <c r="C28" i="9" s="1"/>
  <c r="BT28" i="1"/>
  <c r="BS18" i="1"/>
  <c r="BT18" i="1"/>
  <c r="BQ18" i="1"/>
  <c r="BR18" i="1"/>
  <c r="C18" i="9" s="1"/>
  <c r="BQ19" i="1"/>
  <c r="BR19" i="1"/>
  <c r="C19" i="9" s="1"/>
  <c r="BS19" i="1"/>
  <c r="BT19" i="1"/>
  <c r="BS33" i="1"/>
  <c r="BQ33" i="1"/>
  <c r="BR33" i="1"/>
  <c r="C33" i="9" s="1"/>
  <c r="BT33" i="1"/>
  <c r="BS35" i="1"/>
  <c r="BQ35" i="1"/>
  <c r="BR35" i="1"/>
  <c r="C35" i="9" s="1"/>
  <c r="BT35" i="1"/>
  <c r="BQ34" i="1"/>
  <c r="BS34" i="1"/>
  <c r="BR34" i="1"/>
  <c r="C34" i="9" s="1"/>
  <c r="BT34" i="1"/>
  <c r="BQ15" i="1"/>
  <c r="BR15" i="1"/>
  <c r="C15" i="9" s="1"/>
  <c r="BS15" i="1"/>
  <c r="BT15" i="1"/>
  <c r="BQ25" i="1"/>
  <c r="BR25" i="1"/>
  <c r="C25" i="9" s="1"/>
  <c r="BS25" i="1"/>
  <c r="BT25" i="1"/>
  <c r="BQ23" i="1"/>
  <c r="BR23" i="1"/>
  <c r="C23" i="9" s="1"/>
  <c r="BS23" i="1"/>
  <c r="BT23" i="1"/>
  <c r="BS16" i="1"/>
  <c r="BT16" i="1"/>
  <c r="BQ16" i="1"/>
  <c r="BR16" i="1"/>
  <c r="C16" i="9" s="1"/>
  <c r="BS26" i="1"/>
  <c r="BT26" i="1"/>
  <c r="BQ26" i="1"/>
  <c r="BR26" i="1"/>
  <c r="C26" i="9" s="1"/>
  <c r="BQ17" i="1"/>
  <c r="BR17" i="1"/>
  <c r="C17" i="9" s="1"/>
  <c r="BS17" i="1"/>
  <c r="BT17" i="1"/>
  <c r="BS37" i="1"/>
  <c r="BR37" i="1"/>
  <c r="C37" i="9" s="1"/>
  <c r="BT37" i="1"/>
  <c r="BQ37" i="1"/>
  <c r="BQ36" i="1"/>
  <c r="BS36" i="1"/>
  <c r="BT36" i="1"/>
  <c r="BR36" i="1"/>
  <c r="C36" i="9" s="1"/>
  <c r="BS12" i="1"/>
  <c r="BT12" i="1"/>
  <c r="BQ12" i="1"/>
  <c r="BR12" i="1"/>
  <c r="C12" i="9" s="1"/>
  <c r="BQ21" i="1"/>
  <c r="BR21" i="1"/>
  <c r="C21" i="9" s="1"/>
  <c r="BS21" i="1"/>
  <c r="BT21" i="1"/>
  <c r="BR27" i="1"/>
  <c r="C27" i="9" s="1"/>
  <c r="BS27" i="1"/>
  <c r="BQ27" i="1"/>
  <c r="BT27" i="1"/>
  <c r="BQ30" i="1"/>
  <c r="BT30" i="1"/>
  <c r="BR30" i="1"/>
  <c r="C30" i="9" s="1"/>
  <c r="BS30" i="1"/>
  <c r="BQ38" i="1"/>
  <c r="BR38" i="1"/>
  <c r="C38" i="9" s="1"/>
  <c r="BS38" i="1"/>
  <c r="BT38" i="1"/>
  <c r="BS22" i="1"/>
  <c r="BT22" i="1"/>
  <c r="BQ22" i="1"/>
  <c r="BR22" i="1"/>
  <c r="C22" i="9" s="1"/>
  <c r="BS29" i="1"/>
  <c r="BR29" i="1"/>
  <c r="C29" i="9" s="1"/>
  <c r="BT29" i="1"/>
  <c r="BQ29" i="1"/>
  <c r="BS10" i="1"/>
  <c r="BT10" i="1"/>
  <c r="BQ10" i="1"/>
  <c r="BR10" i="1"/>
  <c r="C10" i="9" s="1"/>
  <c r="BS24" i="1"/>
  <c r="BT24" i="1"/>
  <c r="BQ24" i="1"/>
  <c r="BR24" i="1"/>
  <c r="C24" i="9" s="1"/>
  <c r="BS31" i="1"/>
  <c r="BQ31" i="1"/>
  <c r="BT31" i="1"/>
  <c r="BR31" i="1"/>
  <c r="C31" i="9" s="1"/>
  <c r="BQ32" i="1"/>
  <c r="BR32" i="1"/>
  <c r="C32" i="9" s="1"/>
  <c r="BS32" i="1"/>
  <c r="BT32" i="1"/>
  <c r="BQ13" i="1"/>
  <c r="BR13" i="1"/>
  <c r="C13" i="9" s="1"/>
  <c r="BS13" i="1"/>
  <c r="BT13" i="1"/>
  <c r="BS20" i="1"/>
  <c r="BT20" i="1"/>
  <c r="BQ20" i="1"/>
  <c r="BR20" i="1"/>
  <c r="C20" i="9" s="1"/>
  <c r="BQ11" i="1"/>
  <c r="BR11" i="1"/>
  <c r="C11" i="9" s="1"/>
  <c r="BS11" i="1"/>
  <c r="BT11" i="1"/>
  <c r="BE8" i="1"/>
  <c r="BE7" i="1"/>
  <c r="BE6" i="1"/>
  <c r="BE5" i="1"/>
  <c r="CN37" i="1" l="1"/>
  <c r="A37" i="15" s="1"/>
  <c r="CS38" i="1"/>
  <c r="B38" i="15" s="1"/>
  <c r="CN39" i="1"/>
  <c r="A39" i="15" s="1"/>
  <c r="CP38" i="1"/>
  <c r="D38" i="15" s="1"/>
  <c r="CS37" i="1"/>
  <c r="B37" i="15" s="1"/>
  <c r="CN27" i="1"/>
  <c r="A27" i="15" s="1"/>
  <c r="CR20" i="1"/>
  <c r="F20" i="15" s="1"/>
  <c r="CP26" i="1"/>
  <c r="D26" i="15" s="1"/>
  <c r="CR36" i="1"/>
  <c r="F36" i="15" s="1"/>
  <c r="CS36" i="1"/>
  <c r="B36" i="15" s="1"/>
  <c r="CO37" i="1"/>
  <c r="C37" i="15" s="1"/>
  <c r="CO27" i="1"/>
  <c r="C27" i="15" s="1"/>
  <c r="CS20" i="1"/>
  <c r="B20" i="15" s="1"/>
  <c r="CS39" i="1"/>
  <c r="B39" i="15" s="1"/>
  <c r="CP33" i="1"/>
  <c r="D33" i="15" s="1"/>
  <c r="CQ33" i="1"/>
  <c r="E33" i="15" s="1"/>
  <c r="CN26" i="1"/>
  <c r="A26" i="15" s="1"/>
  <c r="CR26" i="1"/>
  <c r="F26" i="15" s="1"/>
  <c r="CR38" i="1"/>
  <c r="F38" i="15" s="1"/>
  <c r="CQ37" i="1"/>
  <c r="E37" i="15" s="1"/>
  <c r="CQ27" i="1"/>
  <c r="E27" i="15" s="1"/>
  <c r="CP27" i="1"/>
  <c r="D27" i="15" s="1"/>
  <c r="CN20" i="1"/>
  <c r="A20" i="15" s="1"/>
  <c r="CP20" i="1"/>
  <c r="D20" i="15" s="1"/>
  <c r="CR39" i="1"/>
  <c r="F39" i="15" s="1"/>
  <c r="CQ39" i="1"/>
  <c r="E39" i="15" s="1"/>
  <c r="CN36" i="1"/>
  <c r="A36" i="15" s="1"/>
  <c r="CP36" i="1"/>
  <c r="D36" i="15" s="1"/>
  <c r="CR33" i="1"/>
  <c r="F33" i="15" s="1"/>
  <c r="CQ26" i="1"/>
  <c r="E26" i="15" s="1"/>
  <c r="CN38" i="1"/>
  <c r="A38" i="15" s="1"/>
  <c r="CQ38" i="1"/>
  <c r="E38" i="15" s="1"/>
  <c r="CR37" i="1"/>
  <c r="F37" i="15" s="1"/>
  <c r="CO33" i="1"/>
  <c r="C33" i="15" s="1"/>
  <c r="CO26" i="1"/>
  <c r="C26" i="15" s="1"/>
  <c r="CR27" i="1"/>
  <c r="F27" i="15" s="1"/>
  <c r="CQ20" i="1"/>
  <c r="E20" i="15" s="1"/>
  <c r="CP39" i="1"/>
  <c r="D39" i="15" s="1"/>
  <c r="CQ36" i="1"/>
  <c r="E36" i="15" s="1"/>
  <c r="CR12" i="1"/>
  <c r="F12" i="15" s="1"/>
  <c r="CQ12" i="1"/>
  <c r="E12" i="15" s="1"/>
  <c r="CN12" i="1"/>
  <c r="A12" i="15" s="1"/>
  <c r="CS12" i="1"/>
  <c r="B12" i="15" s="1"/>
  <c r="CP12" i="1"/>
  <c r="D12" i="15" s="1"/>
  <c r="CQ10" i="1"/>
  <c r="E10" i="15" s="1"/>
  <c r="CQ25" i="1"/>
  <c r="E25" i="15" s="1"/>
  <c r="CO25" i="1"/>
  <c r="C25" i="15" s="1"/>
  <c r="CS25" i="1"/>
  <c r="B25" i="15" s="1"/>
  <c r="CO10" i="1"/>
  <c r="C10" i="15" s="1"/>
  <c r="CS10" i="1"/>
  <c r="B10" i="15" s="1"/>
  <c r="CR25" i="1"/>
  <c r="F25" i="15" s="1"/>
  <c r="CN25" i="1"/>
  <c r="A25" i="15" s="1"/>
  <c r="CN10" i="1"/>
  <c r="A10" i="15" s="1"/>
  <c r="CP10" i="1"/>
  <c r="D10" i="15" s="1"/>
  <c r="CR17" i="1"/>
  <c r="F17" i="15" s="1"/>
  <c r="CQ17" i="1"/>
  <c r="E17" i="15" s="1"/>
  <c r="CP17" i="1"/>
  <c r="D17" i="15" s="1"/>
  <c r="CS17" i="1"/>
  <c r="B17" i="15" s="1"/>
  <c r="CN17" i="1"/>
  <c r="A17" i="15" s="1"/>
  <c r="CO24" i="1"/>
  <c r="C24" i="15" s="1"/>
  <c r="CN24" i="1"/>
  <c r="A24" i="15" s="1"/>
  <c r="CO35" i="1"/>
  <c r="C35" i="15" s="1"/>
  <c r="CS24" i="1"/>
  <c r="B24" i="15" s="1"/>
  <c r="CP24" i="1"/>
  <c r="D24" i="15" s="1"/>
  <c r="CQ35" i="1"/>
  <c r="E35" i="15" s="1"/>
  <c r="CR24" i="1"/>
  <c r="F24" i="15" s="1"/>
  <c r="CN35" i="1"/>
  <c r="A35" i="15" s="1"/>
  <c r="CR35" i="1"/>
  <c r="F35" i="15" s="1"/>
  <c r="CS35" i="1"/>
  <c r="B35" i="15" s="1"/>
  <c r="CS13" i="1"/>
  <c r="B13" i="15" s="1"/>
  <c r="CP13" i="1"/>
  <c r="D13" i="15" s="1"/>
  <c r="CR13" i="1"/>
  <c r="F13" i="15" s="1"/>
  <c r="CN13" i="1"/>
  <c r="A13" i="15" s="1"/>
  <c r="CQ13" i="1"/>
  <c r="E13" i="15" s="1"/>
  <c r="CD6" i="1"/>
  <c r="CD5" i="1"/>
  <c r="CD7" i="1"/>
  <c r="CD8" i="1"/>
  <c r="D26" i="20"/>
  <c r="D25" i="20" s="1"/>
  <c r="CD9" i="1"/>
  <c r="B26" i="20"/>
  <c r="B27" i="20" s="1"/>
  <c r="B25" i="20" s="1"/>
  <c r="D11" i="9"/>
  <c r="G11" i="20"/>
  <c r="A20" i="9"/>
  <c r="A20" i="20"/>
  <c r="D13" i="9"/>
  <c r="G13" i="20"/>
  <c r="D32" i="9"/>
  <c r="F31" i="9"/>
  <c r="A24" i="9"/>
  <c r="A24" i="20"/>
  <c r="A10" i="9"/>
  <c r="A10" i="20"/>
  <c r="F29" i="9"/>
  <c r="A22" i="9"/>
  <c r="A22" i="20"/>
  <c r="D38" i="9"/>
  <c r="A27" i="9"/>
  <c r="D21" i="9"/>
  <c r="G21" i="20"/>
  <c r="A12" i="9"/>
  <c r="A12" i="20"/>
  <c r="F36" i="9"/>
  <c r="F37" i="9"/>
  <c r="D17" i="9"/>
  <c r="G17" i="20"/>
  <c r="A26" i="9"/>
  <c r="A16" i="9"/>
  <c r="A16" i="20"/>
  <c r="D23" i="9"/>
  <c r="G23" i="20"/>
  <c r="D25" i="9"/>
  <c r="D15" i="9"/>
  <c r="G15" i="20"/>
  <c r="D19" i="9"/>
  <c r="G19" i="20"/>
  <c r="A18" i="9"/>
  <c r="A18" i="20"/>
  <c r="F39" i="9"/>
  <c r="E30" i="9"/>
  <c r="E21" i="9"/>
  <c r="F21" i="20"/>
  <c r="E36" i="9"/>
  <c r="E32" i="9"/>
  <c r="E26" i="9"/>
  <c r="E23" i="9"/>
  <c r="F23" i="20"/>
  <c r="E15" i="9"/>
  <c r="F15" i="20"/>
  <c r="A39" i="9"/>
  <c r="A14" i="9"/>
  <c r="A14" i="20"/>
  <c r="F14" i="9"/>
  <c r="E14" i="20"/>
  <c r="F24" i="9"/>
  <c r="E24" i="20"/>
  <c r="D27" i="9"/>
  <c r="F12" i="9"/>
  <c r="E12" i="20"/>
  <c r="D36" i="9"/>
  <c r="F16" i="9"/>
  <c r="E16" i="20"/>
  <c r="A35" i="9"/>
  <c r="A33" i="9"/>
  <c r="F18" i="9"/>
  <c r="E18" i="20"/>
  <c r="D39" i="9"/>
  <c r="E11" i="9"/>
  <c r="F11" i="20"/>
  <c r="E13" i="9"/>
  <c r="F13" i="20"/>
  <c r="E24" i="9"/>
  <c r="F24" i="20"/>
  <c r="E22" i="9"/>
  <c r="F22" i="20"/>
  <c r="E34" i="9"/>
  <c r="E33" i="9"/>
  <c r="E18" i="9"/>
  <c r="F18" i="20"/>
  <c r="E28" i="9"/>
  <c r="F20" i="9"/>
  <c r="E20" i="20"/>
  <c r="A31" i="9"/>
  <c r="F10" i="9"/>
  <c r="E10" i="20"/>
  <c r="F22" i="9"/>
  <c r="E22" i="20"/>
  <c r="F30" i="9"/>
  <c r="A11" i="9"/>
  <c r="A11" i="20"/>
  <c r="D20" i="9"/>
  <c r="G20" i="20"/>
  <c r="A13" i="9"/>
  <c r="A13" i="20"/>
  <c r="A32" i="9"/>
  <c r="D31" i="9"/>
  <c r="D24" i="9"/>
  <c r="G24" i="20"/>
  <c r="D10" i="9"/>
  <c r="G10" i="20"/>
  <c r="D29" i="9"/>
  <c r="D22" i="9"/>
  <c r="G22" i="20"/>
  <c r="A38" i="9"/>
  <c r="A30" i="9"/>
  <c r="A21" i="9"/>
  <c r="A21" i="20"/>
  <c r="D12" i="9"/>
  <c r="G12" i="20"/>
  <c r="A36" i="9"/>
  <c r="D37" i="9"/>
  <c r="A17" i="9"/>
  <c r="A17" i="20"/>
  <c r="D26" i="9"/>
  <c r="D16" i="9"/>
  <c r="G16" i="20"/>
  <c r="A23" i="9"/>
  <c r="A23" i="20"/>
  <c r="A25" i="9"/>
  <c r="A15" i="9"/>
  <c r="A15" i="20"/>
  <c r="A34" i="9"/>
  <c r="D35" i="9"/>
  <c r="D33" i="9"/>
  <c r="A19" i="9"/>
  <c r="A19" i="20"/>
  <c r="D18" i="9"/>
  <c r="G18" i="20"/>
  <c r="A28" i="9"/>
  <c r="E38" i="9"/>
  <c r="E27" i="9"/>
  <c r="E12" i="9"/>
  <c r="F12" i="20"/>
  <c r="E37" i="9"/>
  <c r="E17" i="9"/>
  <c r="F17" i="20"/>
  <c r="E16" i="9"/>
  <c r="F16" i="20"/>
  <c r="E25" i="9"/>
  <c r="E39" i="9"/>
  <c r="F26" i="9"/>
  <c r="D34" i="9"/>
  <c r="D28" i="9"/>
  <c r="F11" i="9"/>
  <c r="E11" i="20"/>
  <c r="F13" i="9"/>
  <c r="E13" i="20"/>
  <c r="F32" i="9"/>
  <c r="A29" i="9"/>
  <c r="F38" i="9"/>
  <c r="D30" i="9"/>
  <c r="F27" i="9"/>
  <c r="F21" i="9"/>
  <c r="E21" i="20"/>
  <c r="A37" i="9"/>
  <c r="F17" i="9"/>
  <c r="E17" i="20"/>
  <c r="F23" i="9"/>
  <c r="E23" i="20"/>
  <c r="F25" i="9"/>
  <c r="F15" i="9"/>
  <c r="E15" i="20"/>
  <c r="F34" i="9"/>
  <c r="F35" i="9"/>
  <c r="F33" i="9"/>
  <c r="F19" i="9"/>
  <c r="E19" i="20"/>
  <c r="F28" i="9"/>
  <c r="E20" i="9"/>
  <c r="F20" i="20"/>
  <c r="E31" i="9"/>
  <c r="E29" i="9"/>
  <c r="E14" i="9"/>
  <c r="F14" i="20"/>
  <c r="E35" i="9"/>
  <c r="E19" i="9"/>
  <c r="F19" i="20"/>
  <c r="E10" i="9"/>
  <c r="F10" i="20"/>
  <c r="D14" i="9"/>
  <c r="G14" i="20"/>
  <c r="BD34" i="1"/>
  <c r="BD22" i="1"/>
  <c r="BD29" i="1"/>
  <c r="BD35" i="1"/>
  <c r="BD28" i="1"/>
  <c r="BD26" i="1"/>
  <c r="BD12" i="1"/>
  <c r="BD23" i="1"/>
  <c r="BD24" i="1"/>
  <c r="BD15" i="1"/>
  <c r="BD32" i="1"/>
  <c r="BD5" i="1"/>
  <c r="BD30" i="1"/>
  <c r="BD11" i="1"/>
  <c r="BD14" i="1"/>
  <c r="BD38" i="1"/>
  <c r="BD17" i="1"/>
  <c r="BD9" i="1"/>
  <c r="BD39" i="1"/>
  <c r="BD7" i="1"/>
  <c r="BD20" i="1"/>
  <c r="BD10" i="1"/>
  <c r="BD33" i="1"/>
  <c r="BD13" i="1"/>
  <c r="BD19" i="1"/>
  <c r="BD18" i="1"/>
  <c r="BD36" i="1"/>
  <c r="BD21" i="1"/>
  <c r="BD8" i="1"/>
  <c r="BD16" i="1"/>
  <c r="BD6" i="1"/>
  <c r="BD37" i="1"/>
  <c r="BD31" i="1"/>
  <c r="BD25" i="1"/>
  <c r="BD27" i="1"/>
  <c r="CC24" i="1" l="1"/>
  <c r="CC39" i="1"/>
  <c r="CC18" i="1"/>
  <c r="CC25" i="1"/>
  <c r="CC11" i="1"/>
  <c r="CC34" i="1"/>
  <c r="CC38" i="1"/>
  <c r="CC12" i="1"/>
  <c r="CC20" i="1"/>
  <c r="CC30" i="1"/>
  <c r="CC23" i="1"/>
  <c r="CC10" i="1"/>
  <c r="CC31" i="1"/>
  <c r="CC14" i="1"/>
  <c r="CC17" i="1"/>
  <c r="CC13" i="1"/>
  <c r="CC37" i="1"/>
  <c r="CC16" i="1"/>
  <c r="CC33" i="1"/>
  <c r="CC6" i="1"/>
  <c r="CC35" i="1"/>
  <c r="CC7" i="1"/>
  <c r="CC15" i="1"/>
  <c r="CC5" i="1"/>
  <c r="CC22" i="1"/>
  <c r="CC32" i="1"/>
  <c r="CC21" i="1"/>
  <c r="CC36" i="1"/>
  <c r="CC26" i="1"/>
  <c r="CC9" i="1"/>
  <c r="CC19" i="1"/>
  <c r="CC8" i="1"/>
  <c r="CC29" i="1"/>
  <c r="CC27" i="1"/>
  <c r="CC28" i="1"/>
  <c r="F26" i="20"/>
  <c r="F25" i="20" s="1"/>
  <c r="E25" i="20"/>
  <c r="G25" i="20"/>
  <c r="BS9" i="1"/>
  <c r="D9" i="9" s="1"/>
  <c r="BT9" i="1"/>
  <c r="F9" i="9" s="1"/>
  <c r="BV9" i="1"/>
  <c r="B9" i="9" s="1"/>
  <c r="BQ9" i="1"/>
  <c r="A9" i="9" s="1"/>
  <c r="BR9" i="1"/>
  <c r="C9" i="9" s="1"/>
  <c r="BU9" i="1"/>
  <c r="E9" i="9" s="1"/>
  <c r="BU6" i="1"/>
  <c r="E6" i="9" s="1"/>
  <c r="BU5" i="1"/>
  <c r="E5" i="9" s="1"/>
  <c r="BV6" i="1"/>
  <c r="B6" i="9" s="1"/>
  <c r="BV5" i="1"/>
  <c r="B5" i="9" s="1"/>
  <c r="BU7" i="1"/>
  <c r="E7" i="9" s="1"/>
  <c r="BV8" i="1"/>
  <c r="B8" i="9" s="1"/>
  <c r="BV7" i="1"/>
  <c r="B7" i="9" s="1"/>
  <c r="BU8" i="1"/>
  <c r="E8" i="9" s="1"/>
  <c r="BQ7" i="1"/>
  <c r="A7" i="9" s="1"/>
  <c r="BS7" i="1"/>
  <c r="D7" i="9" s="1"/>
  <c r="BQ6" i="1"/>
  <c r="A6" i="9" s="1"/>
  <c r="BT5" i="1"/>
  <c r="F5" i="9" s="1"/>
  <c r="BS8" i="1"/>
  <c r="D8" i="9" s="1"/>
  <c r="BT7" i="1"/>
  <c r="F7" i="9" s="1"/>
  <c r="BT8" i="1"/>
  <c r="F8" i="9" s="1"/>
  <c r="BR8" i="1"/>
  <c r="C8" i="9" s="1"/>
  <c r="BR7" i="1"/>
  <c r="C7" i="9" s="1"/>
  <c r="BS6" i="1"/>
  <c r="D6" i="9" s="1"/>
  <c r="BR6" i="1"/>
  <c r="C6" i="9" s="1"/>
  <c r="BQ5" i="1"/>
  <c r="A5" i="9" s="1"/>
  <c r="BQ8" i="1"/>
  <c r="A8" i="9" s="1"/>
  <c r="BT6" i="1"/>
  <c r="F6" i="9" s="1"/>
  <c r="BR5" i="1"/>
  <c r="C5" i="9" s="1"/>
  <c r="BS5" i="1"/>
  <c r="D5" i="9" s="1"/>
  <c r="CP9" i="1" l="1"/>
  <c r="D9" i="15" s="1"/>
  <c r="CN9" i="1"/>
  <c r="A9" i="15" s="1"/>
  <c r="CR9" i="1"/>
  <c r="F9" i="15" s="1"/>
  <c r="CS5" i="1"/>
  <c r="B5" i="15" s="1"/>
  <c r="CR6" i="1"/>
  <c r="F6" i="15" s="1"/>
  <c r="CO8" i="1"/>
  <c r="C8" i="15" s="1"/>
  <c r="CP7" i="1"/>
  <c r="D7" i="15" s="1"/>
  <c r="CQ5" i="1"/>
  <c r="E5" i="15" s="1"/>
  <c r="CP6" i="1"/>
  <c r="D6" i="15" s="1"/>
  <c r="CS8" i="1"/>
  <c r="B8" i="15" s="1"/>
  <c r="CO9" i="1"/>
  <c r="C9" i="15" s="1"/>
  <c r="CR5" i="1"/>
  <c r="F5" i="15" s="1"/>
  <c r="CS7" i="1"/>
  <c r="B7" i="15" s="1"/>
  <c r="CP5" i="1"/>
  <c r="D5" i="15" s="1"/>
  <c r="CO5" i="1"/>
  <c r="C5" i="15" s="1"/>
  <c r="CN5" i="1"/>
  <c r="A5" i="15" s="1"/>
  <c r="CS9" i="1"/>
  <c r="B9" i="15" s="1"/>
  <c r="CP8" i="1"/>
  <c r="D8" i="15" s="1"/>
  <c r="CQ6" i="1"/>
  <c r="E6" i="15" s="1"/>
  <c r="CO7" i="1"/>
  <c r="C7" i="15" s="1"/>
  <c r="CR8" i="1"/>
  <c r="F8" i="15" s="1"/>
  <c r="CQ9" i="1"/>
  <c r="E9" i="15" s="1"/>
  <c r="CR7" i="1"/>
  <c r="F7" i="15" s="1"/>
  <c r="CS6" i="1"/>
  <c r="B6" i="15" s="1"/>
  <c r="CN7" i="1"/>
  <c r="A7" i="15" s="1"/>
  <c r="CQ8" i="1"/>
  <c r="E8" i="15" s="1"/>
  <c r="CN6" i="1"/>
  <c r="A6" i="15" s="1"/>
  <c r="CQ7" i="1"/>
  <c r="E7" i="15" s="1"/>
  <c r="CO6" i="1"/>
  <c r="C6" i="15" s="1"/>
  <c r="CN8" i="1"/>
  <c r="A8" i="15" s="1"/>
  <c r="E41" i="9"/>
  <c r="D40" i="9"/>
  <c r="F40" i="9"/>
  <c r="E41" i="15" l="1"/>
  <c r="E40" i="15" s="1"/>
  <c r="D40" i="15"/>
  <c r="F40" i="15"/>
  <c r="E40" i="9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<sst xmlns="http://schemas.openxmlformats.org/spreadsheetml/2006/main" count="199" uniqueCount="44">
  <si>
    <t>DATE</t>
  </si>
  <si>
    <t>ASSOCIATION</t>
  </si>
  <si>
    <t>ISSUED</t>
  </si>
  <si>
    <t>NAME</t>
  </si>
  <si>
    <t>FINE</t>
  </si>
  <si>
    <t>AMOUNT</t>
  </si>
  <si>
    <t>INFRACTION/</t>
  </si>
  <si>
    <t>REASON</t>
  </si>
  <si>
    <t>PAID</t>
  </si>
  <si>
    <t>OWED</t>
  </si>
  <si>
    <t>Central Earth</t>
  </si>
  <si>
    <t>West Jupiter</t>
  </si>
  <si>
    <t>Martians</t>
  </si>
  <si>
    <t>Mercury</t>
  </si>
  <si>
    <t>late scoresheet</t>
  </si>
  <si>
    <t>unscored game</t>
  </si>
  <si>
    <t>missing scoresheet</t>
  </si>
  <si>
    <t>illegible scoresheet</t>
  </si>
  <si>
    <t>incomplete scoresheet</t>
  </si>
  <si>
    <t>PAYMENT</t>
  </si>
  <si>
    <t>DEADLINE</t>
  </si>
  <si>
    <t>HELP1</t>
  </si>
  <si>
    <t>HELP2</t>
  </si>
  <si>
    <t>HELP3</t>
  </si>
  <si>
    <t>RANK</t>
  </si>
  <si>
    <t>SORT</t>
  </si>
  <si>
    <t>TOTALS:</t>
  </si>
  <si>
    <t>Planet Pluto</t>
  </si>
  <si>
    <t>ASSOCIATIONS</t>
  </si>
  <si>
    <t>UNPAID</t>
  </si>
  <si>
    <t>FINES</t>
  </si>
  <si>
    <t>TOTAL</t>
  </si>
  <si>
    <t>TOAL</t>
  </si>
  <si>
    <t>PAHL ASSOCIATION FINES SUMMARY</t>
  </si>
  <si>
    <t>PAHL ASSOCIATION FINES PAID</t>
  </si>
  <si>
    <t>PAHL ASSOCIATION FINES OWED</t>
  </si>
  <si>
    <t>PAHL ASSOCIATION SCORESHEET FINES LOG</t>
  </si>
  <si>
    <t xml:space="preserve"> paid</t>
  </si>
  <si>
    <t xml:space="preserve"> unpaid</t>
  </si>
  <si>
    <t>CENTRAL EARTH FINES SUMMARY</t>
  </si>
  <si>
    <t>MERCURY FINES SUMMARY</t>
  </si>
  <si>
    <t>PLANET PLUTO FINES SUMMARY</t>
  </si>
  <si>
    <t>WEST JUPITER FINES SUMMARY</t>
  </si>
  <si>
    <t>MARTIANS FINES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</si>
</sst>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164" formatCode="&quot;$&quot;#,##0.00"/>
    <numFmt numFmtId="165" formatCode="&quot;$&quot;#,##0"/>
    <numFmt numFmtId="166" formatCode="m/d/yy;@"/>
  </numFmts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20"/>
      <color theme="0"/>
      <name val="Arial Black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4" borderId="0" xfId="0" applyFill="1"/>
    <xf numFmtId="0" fontId="0" fillId="4" borderId="0" xfId="0" applyFill="1" applyAlignment="1">
      <alignment horizontal="center"/>
    </xf>
    <xf numFmtId="14" fontId="0" fillId="4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65" fontId="0" fillId="4" borderId="0" xfId="0" applyNumberFormat="1" applyFill="1" applyAlignment="1">
      <alignment horizontal="center" vertical="center"/>
    </xf>
    <xf numFmtId="16" fontId="0" fillId="4" borderId="0" xfId="0" applyNumberFormat="1" applyFill="1"/>
    <xf numFmtId="6" fontId="0" fillId="4" borderId="0" xfId="0" applyNumberFormat="1" applyFill="1"/>
    <xf numFmtId="164" fontId="0" fillId="4" borderId="0" xfId="0" applyNumberFormat="1" applyFill="1"/>
    <xf numFmtId="165" fontId="1" fillId="3" borderId="0" xfId="0" applyNumberFormat="1" applyFont="1" applyFill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165" fontId="1" fillId="3" borderId="0" xfId="0" applyNumberFormat="1" applyFont="1" applyFill="1" applyBorder="1" applyAlignment="1">
      <alignment horizontal="center" vertical="center"/>
    </xf>
    <xf numFmtId="14" fontId="1" fillId="3" borderId="0" xfId="0" applyNumberFormat="1" applyFont="1" applyFill="1" applyBorder="1" applyAlignment="1">
      <alignment horizontal="center" vertical="center"/>
    </xf>
    <xf numFmtId="165" fontId="1" fillId="3" borderId="5" xfId="0" applyNumberFormat="1" applyFont="1" applyFill="1" applyBorder="1" applyAlignment="1">
      <alignment horizontal="center" vertical="center"/>
    </xf>
    <xf numFmtId="14" fontId="0" fillId="4" borderId="4" xfId="0" applyNumberFormat="1" applyFill="1" applyBorder="1" applyAlignment="1">
      <alignment horizontal="center" vertical="center"/>
    </xf>
    <xf numFmtId="165" fontId="0" fillId="4" borderId="0" xfId="0" applyNumberFormat="1" applyFill="1" applyBorder="1" applyAlignment="1">
      <alignment horizontal="center" vertical="center"/>
    </xf>
    <xf numFmtId="14" fontId="0" fillId="4" borderId="0" xfId="0" applyNumberFormat="1" applyFill="1" applyBorder="1" applyAlignment="1">
      <alignment horizontal="center" vertical="center"/>
    </xf>
    <xf numFmtId="165" fontId="0" fillId="4" borderId="5" xfId="0" applyNumberFormat="1" applyFill="1" applyBorder="1" applyAlignment="1">
      <alignment horizontal="center" vertical="center"/>
    </xf>
    <xf numFmtId="14" fontId="0" fillId="4" borderId="6" xfId="0" applyNumberFormat="1" applyFill="1" applyBorder="1" applyAlignment="1">
      <alignment horizontal="center" vertical="center"/>
    </xf>
    <xf numFmtId="165" fontId="0" fillId="4" borderId="7" xfId="0" applyNumberFormat="1" applyFill="1" applyBorder="1" applyAlignment="1">
      <alignment horizontal="center" vertical="center"/>
    </xf>
    <xf numFmtId="14" fontId="0" fillId="4" borderId="7" xfId="0" applyNumberFormat="1" applyFill="1" applyBorder="1" applyAlignment="1">
      <alignment horizontal="center" vertical="center"/>
    </xf>
    <xf numFmtId="165" fontId="0" fillId="4" borderId="8" xfId="0" applyNumberForma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165" fontId="0" fillId="4" borderId="0" xfId="0" applyNumberFormat="1" applyFill="1"/>
    <xf numFmtId="0" fontId="4" fillId="4" borderId="0" xfId="0" applyNumberFormat="1" applyFont="1" applyFill="1" applyAlignment="1">
      <alignment horizontal="center" vertical="center"/>
    </xf>
    <xf numFmtId="14" fontId="4" fillId="4" borderId="0" xfId="0" applyNumberFormat="1" applyFont="1" applyFill="1" applyAlignment="1">
      <alignment horizontal="center" vertical="center"/>
    </xf>
    <xf numFmtId="165" fontId="4" fillId="4" borderId="0" xfId="0" applyNumberFormat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0" fillId="4" borderId="0" xfId="0" applyFill="1" applyBorder="1" applyAlignment="1" applyProtection="1">
      <alignment horizontal="center" vertical="center"/>
      <protection locked="0"/>
    </xf>
    <xf numFmtId="165" fontId="0" fillId="4" borderId="0" xfId="0" applyNumberFormat="1" applyFill="1" applyBorder="1" applyAlignment="1" applyProtection="1">
      <alignment horizontal="center" vertical="center"/>
      <protection locked="0"/>
    </xf>
    <xf numFmtId="14" fontId="0" fillId="4" borderId="0" xfId="0" applyNumberFormat="1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165" fontId="0" fillId="4" borderId="7" xfId="0" applyNumberFormat="1" applyFill="1" applyBorder="1" applyAlignment="1" applyProtection="1">
      <alignment horizontal="center" vertical="center"/>
      <protection locked="0"/>
    </xf>
    <xf numFmtId="14" fontId="0" fillId="4" borderId="7" xfId="0" applyNumberFormat="1" applyFill="1" applyBorder="1" applyAlignment="1" applyProtection="1">
      <alignment horizontal="center" vertical="center"/>
      <protection locked="0"/>
    </xf>
    <xf numFmtId="0" fontId="0" fillId="4" borderId="0" xfId="0" applyFill="1" applyProtection="1"/>
    <xf numFmtId="0" fontId="4" fillId="4" borderId="0" xfId="0" applyFont="1" applyFill="1" applyProtection="1"/>
    <xf numFmtId="14" fontId="1" fillId="3" borderId="4" xfId="0" applyNumberFormat="1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165" fontId="1" fillId="3" borderId="0" xfId="0" applyNumberFormat="1" applyFont="1" applyFill="1" applyBorder="1" applyAlignment="1" applyProtection="1">
      <alignment horizontal="center" vertical="center"/>
    </xf>
    <xf numFmtId="14" fontId="1" fillId="3" borderId="0" xfId="0" applyNumberFormat="1" applyFont="1" applyFill="1" applyBorder="1" applyAlignment="1" applyProtection="1">
      <alignment horizontal="center" vertical="center"/>
    </xf>
    <xf numFmtId="164" fontId="1" fillId="3" borderId="0" xfId="0" applyNumberFormat="1" applyFont="1" applyFill="1" applyBorder="1" applyAlignment="1" applyProtection="1">
      <alignment horizontal="center" vertical="center"/>
    </xf>
    <xf numFmtId="165" fontId="1" fillId="3" borderId="5" xfId="0" applyNumberFormat="1" applyFont="1" applyFill="1" applyBorder="1" applyAlignment="1" applyProtection="1">
      <alignment horizontal="center" vertical="center"/>
    </xf>
    <xf numFmtId="165" fontId="0" fillId="4" borderId="5" xfId="0" applyNumberFormat="1" applyFill="1" applyBorder="1" applyAlignment="1" applyProtection="1">
      <alignment horizontal="center" vertical="center"/>
    </xf>
    <xf numFmtId="14" fontId="0" fillId="4" borderId="0" xfId="0" applyNumberFormat="1" applyFill="1" applyAlignment="1" applyProtection="1">
      <alignment horizontal="center" vertical="center"/>
    </xf>
    <xf numFmtId="0" fontId="0" fillId="4" borderId="0" xfId="0" applyFill="1" applyAlignment="1" applyProtection="1">
      <alignment horizontal="center" vertical="center"/>
    </xf>
    <xf numFmtId="165" fontId="1" fillId="3" borderId="0" xfId="0" applyNumberFormat="1" applyFont="1" applyFill="1" applyAlignment="1" applyProtection="1">
      <alignment horizontal="center" vertical="center"/>
    </xf>
    <xf numFmtId="0" fontId="1" fillId="3" borderId="0" xfId="0" applyNumberFormat="1" applyFont="1" applyFill="1" applyAlignment="1" applyProtection="1">
      <alignment horizontal="center" vertical="center"/>
    </xf>
    <xf numFmtId="165" fontId="0" fillId="4" borderId="0" xfId="0" applyNumberFormat="1" applyFill="1" applyAlignment="1" applyProtection="1">
      <alignment horizontal="center" vertical="center"/>
    </xf>
    <xf numFmtId="0" fontId="4" fillId="4" borderId="0" xfId="0" applyNumberFormat="1" applyFont="1" applyFill="1" applyAlignment="1" applyProtection="1">
      <alignment horizontal="center" vertical="center"/>
    </xf>
    <xf numFmtId="164" fontId="0" fillId="4" borderId="0" xfId="0" applyNumberFormat="1" applyFill="1" applyAlignment="1" applyProtection="1">
      <alignment horizontal="center" vertical="center"/>
    </xf>
    <xf numFmtId="14" fontId="4" fillId="4" borderId="0" xfId="0" applyNumberFormat="1" applyFont="1" applyFill="1" applyAlignment="1" applyProtection="1">
      <alignment horizontal="center" vertical="center"/>
    </xf>
    <xf numFmtId="166" fontId="0" fillId="4" borderId="4" xfId="0" applyNumberFormat="1" applyFill="1" applyBorder="1" applyAlignment="1" applyProtection="1">
      <alignment horizontal="center" vertical="center"/>
      <protection locked="0"/>
    </xf>
    <xf numFmtId="166" fontId="0" fillId="4" borderId="6" xfId="0" applyNumberFormat="1" applyFill="1" applyBorder="1" applyAlignment="1" applyProtection="1">
      <alignment horizontal="center" vertical="center"/>
      <protection locked="0"/>
    </xf>
    <xf numFmtId="166" fontId="0" fillId="4" borderId="0" xfId="0" applyNumberFormat="1" applyFill="1" applyBorder="1" applyAlignment="1" applyProtection="1">
      <alignment horizontal="center" vertical="center"/>
      <protection locked="0"/>
    </xf>
    <xf numFmtId="166" fontId="0" fillId="4" borderId="7" xfId="0" applyNumberFormat="1" applyFill="1" applyBorder="1" applyAlignment="1" applyProtection="1">
      <alignment horizontal="center" vertical="center"/>
      <protection locked="0"/>
    </xf>
    <xf numFmtId="166" fontId="0" fillId="4" borderId="0" xfId="0" applyNumberFormat="1" applyFill="1" applyBorder="1" applyAlignment="1">
      <alignment horizontal="center" vertical="center"/>
    </xf>
    <xf numFmtId="166" fontId="0" fillId="4" borderId="7" xfId="0" applyNumberFormat="1" applyFill="1" applyBorder="1" applyAlignment="1">
      <alignment horizontal="center" vertical="center"/>
    </xf>
    <xf numFmtId="0" fontId="0" fillId="4" borderId="0" xfId="0" applyNumberFormat="1" applyFill="1" applyBorder="1" applyAlignment="1">
      <alignment horizontal="center" vertical="center"/>
    </xf>
    <xf numFmtId="0" fontId="3" fillId="2" borderId="0" xfId="0" applyFont="1" applyFill="1" applyAlignment="1" applyProtection="1">
      <alignment horizontal="right" vertical="center"/>
    </xf>
    <xf numFmtId="0" fontId="3" fillId="2" borderId="0" xfId="0" applyFont="1" applyFill="1" applyAlignment="1">
      <alignment horizontal="right" vertical="center"/>
    </xf>
    <xf numFmtId="14" fontId="3" fillId="2" borderId="0" xfId="0" applyNumberFormat="1" applyFont="1" applyFill="1" applyAlignment="1">
      <alignment horizontal="right" vertical="center"/>
    </xf>
    <xf numFmtId="0" fontId="0" fillId="4" borderId="0" xfId="0" applyFont="1" applyFill="1"/>
    <xf numFmtId="0" fontId="4" fillId="4" borderId="0" xfId="0" applyFont="1" applyFill="1" applyAlignment="1" applyProtection="1">
      <alignment horizontal="center"/>
    </xf>
    <xf numFmtId="14" fontId="4" fillId="4" borderId="0" xfId="0" applyNumberFormat="1" applyFont="1" applyFill="1" applyProtection="1"/>
    <xf numFmtId="0" fontId="4" fillId="4" borderId="0" xfId="0" applyNumberFormat="1" applyFont="1" applyFill="1" applyProtection="1"/>
    <xf numFmtId="16" fontId="4" fillId="4" borderId="0" xfId="0" applyNumberFormat="1" applyFont="1" applyFill="1" applyProtection="1"/>
    <xf numFmtId="6" fontId="4" fillId="4" borderId="0" xfId="0" applyNumberFormat="1" applyFont="1" applyFill="1" applyProtection="1"/>
    <xf numFmtId="164" fontId="4" fillId="4" borderId="0" xfId="0" applyNumberFormat="1" applyFont="1" applyFill="1" applyProtection="1"/>
    <xf numFmtId="0" fontId="4" fillId="4" borderId="0" xfId="0" applyFont="1" applyFill="1"/>
    <xf numFmtId="14" fontId="4" fillId="4" borderId="0" xfId="0" applyNumberFormat="1" applyFont="1" applyFill="1"/>
    <xf numFmtId="164" fontId="4" fillId="4" borderId="0" xfId="0" applyNumberFormat="1" applyFont="1" applyFill="1"/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9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379B5-93CB-483B-B7CA-CA3B69D2054B}">
  <dimension ref="A1:CT42"/>
  <sheetViews>
    <sheetView workbookViewId="0">
      <selection activeCell="A5" sqref="A5"/>
    </sheetView>
  </sheetViews>
  <sheetFormatPr defaultRowHeight="15.5" customHeight="1" x14ac:dyDescent="0.3"/>
  <cols>
    <col min="1" max="1" width="12.5" style="43" customWidth="1"/>
    <col min="2" max="3" width="25" style="44" customWidth="1"/>
    <col min="4" max="4" width="12.5" style="47" customWidth="1"/>
    <col min="5" max="5" width="12.5" style="43" customWidth="1"/>
    <col min="6" max="6" width="12.5" style="49" customWidth="1"/>
    <col min="7" max="7" width="12.5" style="43" customWidth="1"/>
    <col min="8" max="8" width="12.5" style="47" customWidth="1"/>
    <col min="9" max="29" width="8.6640625" style="35"/>
    <col min="30" max="30" width="8.6640625" style="35" customWidth="1"/>
    <col min="31" max="40" width="8.6640625" style="35"/>
    <col min="41" max="41" width="8.75" style="35" bestFit="1" customWidth="1"/>
    <col min="42" max="42" width="11.58203125" style="35" bestFit="1" customWidth="1"/>
    <col min="43" max="43" width="12.58203125" style="35" bestFit="1" customWidth="1"/>
    <col min="44" max="45" width="8.75" style="35" bestFit="1" customWidth="1"/>
    <col min="46" max="46" width="8.6640625" style="35"/>
    <col min="47" max="50" width="8.75" style="35" bestFit="1" customWidth="1"/>
    <col min="51" max="51" width="8.6640625" style="62"/>
    <col min="52" max="54" width="8.75" style="62" bestFit="1" customWidth="1"/>
    <col min="55" max="55" width="8.6640625" style="35"/>
    <col min="56" max="57" width="8.75" style="35" bestFit="1" customWidth="1"/>
    <col min="58" max="58" width="12.58203125" style="35" bestFit="1" customWidth="1"/>
    <col min="59" max="59" width="11.58203125" style="35" bestFit="1" customWidth="1"/>
    <col min="60" max="60" width="9.75" style="63" bestFit="1" customWidth="1"/>
    <col min="61" max="62" width="8.75" style="35" bestFit="1" customWidth="1"/>
    <col min="63" max="63" width="8.6640625" style="35"/>
    <col min="64" max="64" width="8.75" style="63" bestFit="1" customWidth="1"/>
    <col min="65" max="65" width="8.6640625" style="35"/>
    <col min="66" max="66" width="8.75" style="35" bestFit="1" customWidth="1"/>
    <col min="67" max="67" width="8.6640625" style="35"/>
    <col min="68" max="68" width="8.75" style="35" bestFit="1" customWidth="1"/>
    <col min="69" max="69" width="8.6640625" style="35"/>
    <col min="70" max="70" width="9.75" style="63" bestFit="1" customWidth="1"/>
    <col min="71" max="72" width="8.75" style="35" bestFit="1" customWidth="1"/>
    <col min="73" max="73" width="8.75" style="63" bestFit="1" customWidth="1"/>
    <col min="74" max="74" width="8.6640625" style="64"/>
    <col min="75" max="76" width="8.6640625" style="35"/>
    <col min="77" max="79" width="8.75" style="35" bestFit="1" customWidth="1"/>
    <col min="80" max="80" width="8.6640625" style="35"/>
    <col min="81" max="82" width="8.75" style="35" bestFit="1" customWidth="1"/>
    <col min="83" max="84" width="8.6640625" style="35"/>
    <col min="85" max="85" width="9.75" style="63" bestFit="1" customWidth="1"/>
    <col min="86" max="86" width="8.75" style="35" bestFit="1" customWidth="1"/>
    <col min="87" max="87" width="8.75" style="63" bestFit="1" customWidth="1"/>
    <col min="88" max="88" width="8.75" style="35" bestFit="1" customWidth="1"/>
    <col min="89" max="90" width="8.6640625" style="35"/>
    <col min="91" max="91" width="8.75" style="35" bestFit="1" customWidth="1"/>
    <col min="92" max="92" width="8.6640625" style="35"/>
    <col min="93" max="93" width="9.75" style="63" bestFit="1" customWidth="1"/>
    <col min="94" max="94" width="8.75" style="35" bestFit="1" customWidth="1"/>
    <col min="95" max="95" width="8.75" style="63" bestFit="1" customWidth="1"/>
    <col min="96" max="96" width="8.75" style="35" bestFit="1" customWidth="1"/>
    <col min="97" max="98" width="8.6640625" style="35"/>
    <col min="99" max="16384" width="8.6640625" style="34"/>
  </cols>
  <sheetData>
    <row r="1" spans="1:98" ht="15.5" customHeight="1" x14ac:dyDescent="0.3">
      <c r="A1" s="71" t="s">
        <v>36</v>
      </c>
      <c r="B1" s="72"/>
      <c r="C1" s="72"/>
      <c r="D1" s="72"/>
      <c r="E1" s="72"/>
      <c r="F1" s="72"/>
      <c r="G1" s="72"/>
      <c r="H1" s="73"/>
    </row>
    <row r="2" spans="1:98" ht="15.5" customHeight="1" x14ac:dyDescent="0.3">
      <c r="A2" s="74"/>
      <c r="B2" s="75"/>
      <c r="C2" s="75"/>
      <c r="D2" s="75"/>
      <c r="E2" s="75"/>
      <c r="F2" s="75"/>
      <c r="G2" s="75"/>
      <c r="H2" s="76"/>
    </row>
    <row r="3" spans="1:98" ht="15.5" customHeight="1" x14ac:dyDescent="0.3">
      <c r="A3" s="36" t="s">
        <v>0</v>
      </c>
      <c r="B3" s="37" t="s">
        <v>1</v>
      </c>
      <c r="C3" s="37" t="s">
        <v>6</v>
      </c>
      <c r="D3" s="38" t="s">
        <v>4</v>
      </c>
      <c r="E3" s="39" t="s">
        <v>19</v>
      </c>
      <c r="F3" s="40" t="s">
        <v>5</v>
      </c>
      <c r="G3" s="39" t="s">
        <v>0</v>
      </c>
      <c r="H3" s="41" t="s">
        <v>5</v>
      </c>
      <c r="BA3" s="62" t="s">
        <v>9</v>
      </c>
      <c r="BY3" s="62"/>
      <c r="BZ3" s="62" t="s">
        <v>8</v>
      </c>
      <c r="CA3" s="62"/>
    </row>
    <row r="4" spans="1:98" ht="15.5" customHeight="1" x14ac:dyDescent="0.3">
      <c r="A4" s="36" t="s">
        <v>2</v>
      </c>
      <c r="B4" s="37" t="s">
        <v>3</v>
      </c>
      <c r="C4" s="37" t="s">
        <v>7</v>
      </c>
      <c r="D4" s="38" t="s">
        <v>5</v>
      </c>
      <c r="E4" s="39" t="s">
        <v>20</v>
      </c>
      <c r="F4" s="40" t="s">
        <v>8</v>
      </c>
      <c r="G4" s="39" t="s">
        <v>8</v>
      </c>
      <c r="H4" s="41" t="s">
        <v>9</v>
      </c>
      <c r="K4" s="35" t="s">
        <v>28</v>
      </c>
      <c r="AZ4" s="62" t="s">
        <v>21</v>
      </c>
      <c r="BA4" s="62" t="s">
        <v>22</v>
      </c>
      <c r="BB4" s="62" t="s">
        <v>23</v>
      </c>
      <c r="BD4" s="62" t="s">
        <v>24</v>
      </c>
      <c r="BE4" s="62" t="s">
        <v>25</v>
      </c>
      <c r="BY4" s="62" t="s">
        <v>21</v>
      </c>
      <c r="BZ4" s="62" t="s">
        <v>22</v>
      </c>
      <c r="CA4" s="62" t="s">
        <v>23</v>
      </c>
      <c r="CC4" s="35" t="s">
        <v>24</v>
      </c>
      <c r="CD4" s="35" t="s">
        <v>25</v>
      </c>
    </row>
    <row r="5" spans="1:98" ht="15.5" customHeight="1" x14ac:dyDescent="0.3">
      <c r="A5" s="51">
        <v>44856</v>
      </c>
      <c r="B5" s="28" t="s">
        <v>10</v>
      </c>
      <c r="C5" s="28" t="s">
        <v>14</v>
      </c>
      <c r="D5" s="29">
        <v>10</v>
      </c>
      <c r="E5" s="53">
        <v>44972</v>
      </c>
      <c r="F5" s="29">
        <v>10</v>
      </c>
      <c r="G5" s="30">
        <v>44872</v>
      </c>
      <c r="H5" s="42">
        <f t="shared" ref="H5:H39" si="0">IF(D5="","",D5-F5)</f>
        <v>0</v>
      </c>
      <c r="K5" s="35" t="s">
        <v>10</v>
      </c>
      <c r="AO5" s="35">
        <f>IF(AP5="","",COUNTIF($AP$5:AP5,AP5))</f>
        <v>1</v>
      </c>
      <c r="AP5" s="35" t="str">
        <f t="shared" ref="AP5:AP39" si="1">IF(B5="","",B5)</f>
        <v>Central Earth</v>
      </c>
      <c r="AQ5" s="35" t="str">
        <f>IF(AP5="","",_xlfn.CONCAT(AP5,AO5))</f>
        <v>Central Earth1</v>
      </c>
      <c r="AR5" s="65">
        <f t="shared" ref="AR5:AR39" si="2">IF(A5="","",A5)</f>
        <v>44856</v>
      </c>
      <c r="AS5" s="66">
        <f t="shared" ref="AS5:AS39" si="3">IF(D5="","",D5)</f>
        <v>10</v>
      </c>
      <c r="AT5" s="35" t="str">
        <f t="shared" ref="AT5:AT39" si="4">IF(C5="","",C5)</f>
        <v>late scoresheet</v>
      </c>
      <c r="AU5" s="65">
        <f t="shared" ref="AU5:AU39" si="5">IF(E5="","",E5)</f>
        <v>44972</v>
      </c>
      <c r="AV5" s="65">
        <f t="shared" ref="AV5:AV39" si="6">IF(G5="","",G5)</f>
        <v>44872</v>
      </c>
      <c r="AW5" s="67">
        <f t="shared" ref="AW5:AW39" si="7">IF(F5="","",F5)</f>
        <v>10</v>
      </c>
      <c r="AX5" s="67">
        <f t="shared" ref="AX5:AX39" si="8">IF(H5="","",H5)</f>
        <v>0</v>
      </c>
      <c r="AY5" s="62" t="str" cm="1">
        <f t="array" ref="AY5">_xlfn.IFS(AX5="","",_xlfn.NUMBERVALUE(AX5)=0,"P",_xlfn.NUMBERVALUE(AX5)&gt;0,"O")</f>
        <v>P</v>
      </c>
      <c r="AZ5" s="62">
        <f>ROWS($AO$5:AO5)</f>
        <v>1</v>
      </c>
      <c r="BA5" s="62" t="str">
        <f>IF(AY5="O",AZ5,"")</f>
        <v/>
      </c>
      <c r="BB5" s="62">
        <f>IFERROR(SMALL($BA$5:$BA$39,AZ5),"")</f>
        <v>4</v>
      </c>
      <c r="BD5" s="35">
        <f>RANK(BE5,BE$5:BE$39,1)</f>
        <v>1</v>
      </c>
      <c r="BE5" s="35">
        <f t="shared" ref="BE5:BE39" si="9">IF(BF5="","36",COUNTIF($BF$5:$BF$39,"&lt;="&amp;BF5))</f>
        <v>32</v>
      </c>
      <c r="BF5" s="35" t="str">
        <f t="shared" ref="BF5:BF39" si="10">IFERROR(INDEX($AP$5:$AX$39,$BB5,COLUMNS($AP$5:$AQ$5)),"")</f>
        <v>Central Earth2</v>
      </c>
      <c r="BG5" s="35" t="str">
        <f t="shared" ref="BG5:BG39" si="11">IFERROR(INDEX($AP$5:$AX$39,$BB5,COLUMNS($AP$5:$AP$5)),"")</f>
        <v>Central Earth</v>
      </c>
      <c r="BH5" s="63">
        <f t="shared" ref="BH5:BH39" si="12">IFERROR(INDEX($AP$5:$AX$39,$BB5,COLUMNS($AP$5:$AR$5)),"")</f>
        <v>44899</v>
      </c>
      <c r="BI5" s="35">
        <f t="shared" ref="BI5:BI39" si="13">IFERROR(INDEX($AP$5:$AX$39,$BB5,COLUMNS($AP$5:$AS$5)),"")</f>
        <v>10</v>
      </c>
      <c r="BJ5" s="35">
        <f>IFERROR(INDEX($AP$5:$AX$39,$BB5,COLUMNS($AP$5:$AX$5)),"")</f>
        <v>10</v>
      </c>
      <c r="BK5" s="35" t="str">
        <f t="shared" ref="BK5:BK39" si="14">IFERROR(INDEX($AP$5:$AX$39,$BB5,COLUMNS($AP$5:$AT$5)),"")</f>
        <v>incomplete scoresheet</v>
      </c>
      <c r="BL5" s="63">
        <f>IFERROR(INDEX($AP$5:$AX$39,$BB5,COLUMNS($AP$5:$AU$5)),"")</f>
        <v>44972</v>
      </c>
      <c r="BM5" s="35" t="str">
        <f t="shared" ref="BM5:BM39" si="15">IFERROR(INDEX($AP$5:$AX$39,$BB5,COLUMNS($AP$5:$AW$5)),"")</f>
        <v/>
      </c>
      <c r="BN5" s="35">
        <f t="shared" ref="BN5:BN39" si="16">IFERROR(INDEX($AP$5:$AX$39,$BB5,COLUMNS($AP$5:$AX$5)),"")</f>
        <v>10</v>
      </c>
      <c r="BP5" s="35">
        <v>1</v>
      </c>
      <c r="BQ5" s="35" t="str">
        <f>IF(BG5="","",VLOOKUP(BP5,$BD$5:$BN$39,4,FALSE))</f>
        <v>Central Earth</v>
      </c>
      <c r="BR5" s="63">
        <f>IF(BG5="","",VLOOKUP(BP5,$BD$5:$BN$39,5,FALSE))</f>
        <v>44899</v>
      </c>
      <c r="BS5" s="35">
        <f>IF(BG5="","",VLOOKUP(BP5,$BD$5:$BN$39,6,FALSE))</f>
        <v>10</v>
      </c>
      <c r="BT5" s="35">
        <f>IF(BG5="","",VLOOKUP(BP5,$BD$5:$BN$39,7,FALSE))</f>
        <v>10</v>
      </c>
      <c r="BU5" s="63">
        <f>IF(BG5="","",VLOOKUP(BP5,$BD$5:$BN$39,9,FALSE))</f>
        <v>44972</v>
      </c>
      <c r="BV5" s="64" t="str">
        <f>IF(BG5="","",VLOOKUP(BP5,$BD$5:$BN$39,8,FALSE))</f>
        <v>incomplete scoresheet</v>
      </c>
      <c r="BY5" s="62">
        <f>ROWS($AO$5:AO5)</f>
        <v>1</v>
      </c>
      <c r="BZ5" s="62">
        <f>IF(AY5="P",BY5,"")</f>
        <v>1</v>
      </c>
      <c r="CA5" s="62">
        <f>IFERROR(SMALL($BZ$5:$BZ$39,BY5),"")</f>
        <v>1</v>
      </c>
      <c r="CC5" s="35">
        <f>RANK(CD5,CD$5:CD$39,1)</f>
        <v>1</v>
      </c>
      <c r="CD5" s="35">
        <f>IF(CE5="","36",COUNTIF($CE$5:$CE$39,"&lt;="&amp;CE5))</f>
        <v>31</v>
      </c>
      <c r="CE5" s="35" t="str">
        <f>IFERROR(INDEX($AP$5:$AX$39,$CA5,COLUMNS($AP$5:$AQ$5)),"")</f>
        <v>Central Earth1</v>
      </c>
      <c r="CF5" s="35" t="str">
        <f>IFERROR(INDEX($AP$5:$AX$39,$CA5,COLUMNS($AP$5:$AP$5)),"")</f>
        <v>Central Earth</v>
      </c>
      <c r="CG5" s="63">
        <f>IFERROR(INDEX($AP$5:$AX$39,$CA5,COLUMNS($AP$5:$AR$5)),"")</f>
        <v>44856</v>
      </c>
      <c r="CH5" s="35">
        <f>IFERROR(INDEX($AP$5:$AX$39,$CA5,COLUMNS($AP$5:$AS$5)),"")</f>
        <v>10</v>
      </c>
      <c r="CI5" s="63">
        <f>IFERROR(INDEX($AP$5:$AX$39,$CA5,COLUMNS($AP$5:$AV$5)),"")</f>
        <v>44872</v>
      </c>
      <c r="CJ5" s="35">
        <f>IFERROR(INDEX($AP$5:$AX$39,$CA5,COLUMNS($AP$5:$AW$5)),"")</f>
        <v>10</v>
      </c>
      <c r="CK5" s="35" t="str">
        <f>IFERROR(INDEX($AP$5:$AX$39,$CA5,COLUMNS($AP$5:$AT$5)),"")</f>
        <v>late scoresheet</v>
      </c>
      <c r="CM5" s="35">
        <v>1</v>
      </c>
      <c r="CN5" s="35" t="str">
        <f>IF(CF5="","",VLOOKUP(CM5,$CC$5:$CK$39,4,FALSE))</f>
        <v>Central Earth</v>
      </c>
      <c r="CO5" s="63">
        <f>IF(CF5="","",VLOOKUP(CM5,$CC$5:$CK$39,5,FALSE))</f>
        <v>44856</v>
      </c>
      <c r="CP5" s="35">
        <f>IF(CF5="","",VLOOKUP(CM5,$CC$5:$CK$39,6,FALSE))</f>
        <v>10</v>
      </c>
      <c r="CQ5" s="63">
        <f>IF(CF5="","",VLOOKUP(CM5,$CC$5:$CK$39,7,FALSE))</f>
        <v>44872</v>
      </c>
      <c r="CR5" s="35">
        <f>IF(CF5="","",VLOOKUP(CM5,$CC$5:$CK$39,8,FALSE))</f>
        <v>10</v>
      </c>
      <c r="CS5" s="35" t="str">
        <f>IF(CF5="","",VLOOKUP(CM5,$CC$5:$CK$39,9,FALSE))</f>
        <v>late scoresheet</v>
      </c>
      <c r="CT5" s="35" t="str">
        <f t="shared" ref="CT5" si="17">IF(CL5="","",VLOOKUP(CS5,$CC$5:$CK$39,4,FALSE))</f>
        <v/>
      </c>
    </row>
    <row r="6" spans="1:98" ht="15.5" customHeight="1" x14ac:dyDescent="0.3">
      <c r="A6" s="51">
        <v>44878</v>
      </c>
      <c r="B6" s="28" t="s">
        <v>11</v>
      </c>
      <c r="C6" s="28" t="s">
        <v>16</v>
      </c>
      <c r="D6" s="29">
        <v>10</v>
      </c>
      <c r="E6" s="53">
        <v>44972</v>
      </c>
      <c r="F6" s="29">
        <v>10</v>
      </c>
      <c r="G6" s="30">
        <v>44962</v>
      </c>
      <c r="H6" s="42">
        <f t="shared" si="0"/>
        <v>0</v>
      </c>
      <c r="K6" s="35" t="s">
        <v>12</v>
      </c>
      <c r="AO6" s="35">
        <f>IF(AP6="","",COUNTIF($AP$5:AP6,AP6))</f>
        <v>1</v>
      </c>
      <c r="AP6" s="35" t="str">
        <f t="shared" si="1"/>
        <v>West Jupiter</v>
      </c>
      <c r="AQ6" s="35" t="str">
        <f t="shared" ref="AQ6:AQ39" si="18">IF(AP6="","",_xlfn.CONCAT(AP6,AO6))</f>
        <v>West Jupiter1</v>
      </c>
      <c r="AR6" s="65">
        <f t="shared" si="2"/>
        <v>44878</v>
      </c>
      <c r="AS6" s="66">
        <f t="shared" si="3"/>
        <v>10</v>
      </c>
      <c r="AT6" s="35" t="str">
        <f t="shared" si="4"/>
        <v>missing scoresheet</v>
      </c>
      <c r="AU6" s="65">
        <f t="shared" si="5"/>
        <v>44972</v>
      </c>
      <c r="AV6" s="65">
        <f t="shared" si="6"/>
        <v>44962</v>
      </c>
      <c r="AW6" s="67">
        <f t="shared" si="7"/>
        <v>10</v>
      </c>
      <c r="AX6" s="67">
        <f t="shared" si="8"/>
        <v>0</v>
      </c>
      <c r="AY6" s="62" t="str" cm="1">
        <f t="array" ref="AY6">_xlfn.IFS(AX6="","",_xlfn.NUMBERVALUE(AX6)=0,"P",_xlfn.NUMBERVALUE(AX6)&gt;0,"O")</f>
        <v>P</v>
      </c>
      <c r="AZ6" s="62">
        <f>ROWS($AO$5:AO6)</f>
        <v>2</v>
      </c>
      <c r="BA6" s="62" t="str">
        <f t="shared" ref="BA6:BA39" si="19">IF(AY6="O",AZ6,"")</f>
        <v/>
      </c>
      <c r="BB6" s="62">
        <f t="shared" ref="BB6:BB39" si="20">IFERROR(SMALL($BA$5:$BA$39,AZ6),"")</f>
        <v>7</v>
      </c>
      <c r="BD6" s="35">
        <f t="shared" ref="BD6:BD39" si="21">RANK(BE6,BE$5:BE$39,1)</f>
        <v>2</v>
      </c>
      <c r="BE6" s="35">
        <f t="shared" si="9"/>
        <v>33</v>
      </c>
      <c r="BF6" s="35" t="str">
        <f t="shared" si="10"/>
        <v>Central Earth3</v>
      </c>
      <c r="BG6" s="35" t="str">
        <f t="shared" si="11"/>
        <v>Central Earth</v>
      </c>
      <c r="BH6" s="63">
        <f t="shared" si="12"/>
        <v>44961</v>
      </c>
      <c r="BI6" s="35">
        <f t="shared" si="13"/>
        <v>25</v>
      </c>
      <c r="BJ6" s="35">
        <f t="shared" ref="BJ6:BJ39" si="22">IFERROR(INDEX($AP$5:$AX$39,$BB6,COLUMNS($AP$5:$AX$5)),"")</f>
        <v>25</v>
      </c>
      <c r="BK6" s="35" t="str">
        <f t="shared" si="14"/>
        <v>unscored game</v>
      </c>
      <c r="BL6" s="63">
        <f t="shared" ref="BL6:BL39" si="23">IFERROR(INDEX($AP$5:$AX$39,$BB6,COLUMNS($AP$5:$AU$5)),"")</f>
        <v>44972</v>
      </c>
      <c r="BM6" s="35" t="str">
        <f t="shared" si="15"/>
        <v/>
      </c>
      <c r="BN6" s="35">
        <f t="shared" si="16"/>
        <v>25</v>
      </c>
      <c r="BP6" s="35">
        <v>2</v>
      </c>
      <c r="BQ6" s="35" t="str">
        <f t="shared" ref="BQ6:BQ39" si="24">IF(BG6="","",VLOOKUP(BP6,$BD$5:$BN$39,4,FALSE))</f>
        <v>Central Earth</v>
      </c>
      <c r="BR6" s="63">
        <f t="shared" ref="BR6:BR39" si="25">IF(BG6="","",VLOOKUP(BP6,$BD$5:$BN$39,5,FALSE))</f>
        <v>44961</v>
      </c>
      <c r="BS6" s="35">
        <f t="shared" ref="BS6:BS39" si="26">IF(BG6="","",VLOOKUP(BP6,$BD$5:$BN$39,6,FALSE))</f>
        <v>25</v>
      </c>
      <c r="BT6" s="35">
        <f t="shared" ref="BT6:BT39" si="27">IF(BG6="","",VLOOKUP(BP6,$BD$5:$BN$39,7,FALSE))</f>
        <v>25</v>
      </c>
      <c r="BU6" s="63">
        <f t="shared" ref="BU6:BU39" si="28">IF(BG6="","",VLOOKUP(BP6,$BD$5:$BN$39,9,FALSE))</f>
        <v>44972</v>
      </c>
      <c r="BV6" s="64" t="str">
        <f t="shared" ref="BV6:BV39" si="29">IF(BG6="","",VLOOKUP(BP6,$BD$5:$BN$39,8,FALSE))</f>
        <v>unscored game</v>
      </c>
      <c r="BY6" s="62">
        <f>ROWS($AO$5:AO6)</f>
        <v>2</v>
      </c>
      <c r="BZ6" s="62">
        <f t="shared" ref="BZ6:BZ39" si="30">IF(AY6="P",BY6,"")</f>
        <v>2</v>
      </c>
      <c r="CA6" s="62">
        <f t="shared" ref="CA6:CA39" si="31">IFERROR(SMALL($BZ$5:$BZ$39,BY6),"")</f>
        <v>2</v>
      </c>
      <c r="CC6" s="35">
        <f t="shared" ref="CC6:CC39" si="32">RANK(CD6,CD$5:CD$39,1)</f>
        <v>5</v>
      </c>
      <c r="CD6" s="35">
        <f t="shared" ref="CD6:CD39" si="33">IF(CE6="","36",COUNTIF($CE$5:$CE$39,"&lt;="&amp;CE6))</f>
        <v>35</v>
      </c>
      <c r="CE6" s="35" t="str">
        <f t="shared" ref="CE6:CE39" si="34">IFERROR(INDEX($AP$5:$AX$39,$CA6,COLUMNS($AP$5:$AQ$5)),"")</f>
        <v>West Jupiter1</v>
      </c>
      <c r="CF6" s="35" t="str">
        <f t="shared" ref="CF6:CF39" si="35">IFERROR(INDEX($AP$5:$AX$39,$CA6,COLUMNS($AP$5:$AP$5)),"")</f>
        <v>West Jupiter</v>
      </c>
      <c r="CG6" s="63">
        <f t="shared" ref="CG6:CG39" si="36">IFERROR(INDEX($AP$5:$AX$39,$CA6,COLUMNS($AP$5:$AR$5)),"")</f>
        <v>44878</v>
      </c>
      <c r="CH6" s="35">
        <f t="shared" ref="CH6:CH39" si="37">IFERROR(INDEX($AP$5:$AX$39,$CA6,COLUMNS($AP$5:$AS$5)),"")</f>
        <v>10</v>
      </c>
      <c r="CI6" s="63">
        <f t="shared" ref="CI6:CI39" si="38">IFERROR(INDEX($AP$5:$AX$39,$CA6,COLUMNS($AP$5:$AV$5)),"")</f>
        <v>44962</v>
      </c>
      <c r="CJ6" s="35">
        <f t="shared" ref="CJ6:CJ39" si="39">IFERROR(INDEX($AP$5:$AX$39,$CA6,COLUMNS($AP$5:$AW$5)),"")</f>
        <v>10</v>
      </c>
      <c r="CK6" s="35" t="str">
        <f t="shared" ref="CK6:CK39" si="40">IFERROR(INDEX($AP$5:$AX$39,$CA6,COLUMNS($AP$5:$AT$5)),"")</f>
        <v>missing scoresheet</v>
      </c>
      <c r="CM6" s="35">
        <v>2</v>
      </c>
      <c r="CN6" s="35" t="str">
        <f t="shared" ref="CN6:CN39" si="41">IF(CF6="","",VLOOKUP(CM6,$CC$5:$CK$39,4,FALSE))</f>
        <v>Martians</v>
      </c>
      <c r="CO6" s="63">
        <f t="shared" ref="CO6:CO39" si="42">IF(CF6="","",VLOOKUP(CM6,$CC$5:$CK$39,5,FALSE))</f>
        <v>44879</v>
      </c>
      <c r="CP6" s="35">
        <f t="shared" ref="CP6:CP39" si="43">IF(CF6="","",VLOOKUP(CM6,$CC$5:$CK$39,6,FALSE))</f>
        <v>25</v>
      </c>
      <c r="CQ6" s="63">
        <f t="shared" ref="CQ6:CQ39" si="44">IF(CF6="","",VLOOKUP(CM6,$CC$5:$CK$39,7,FALSE))</f>
        <v>44896</v>
      </c>
      <c r="CR6" s="35">
        <f t="shared" ref="CR6:CR39" si="45">IF(CF6="","",VLOOKUP(CM6,$CC$5:$CK$39,8,FALSE))</f>
        <v>25</v>
      </c>
      <c r="CS6" s="35" t="str">
        <f t="shared" ref="CS6:CS39" si="46">IF(CF6="","",VLOOKUP(CM6,$CC$5:$CK$39,9,FALSE))</f>
        <v>unscored game</v>
      </c>
    </row>
    <row r="7" spans="1:98" ht="15.5" customHeight="1" x14ac:dyDescent="0.3">
      <c r="A7" s="51">
        <v>44879</v>
      </c>
      <c r="B7" s="28" t="s">
        <v>12</v>
      </c>
      <c r="C7" s="28" t="s">
        <v>15</v>
      </c>
      <c r="D7" s="29">
        <v>25</v>
      </c>
      <c r="E7" s="53">
        <v>44972</v>
      </c>
      <c r="F7" s="29">
        <v>25</v>
      </c>
      <c r="G7" s="30">
        <v>44896</v>
      </c>
      <c r="H7" s="42">
        <f t="shared" si="0"/>
        <v>0</v>
      </c>
      <c r="K7" s="35" t="s">
        <v>13</v>
      </c>
      <c r="AO7" s="35">
        <f>IF(AP7="","",COUNTIF($AP$5:AP7,AP7))</f>
        <v>1</v>
      </c>
      <c r="AP7" s="35" t="str">
        <f t="shared" si="1"/>
        <v>Martians</v>
      </c>
      <c r="AQ7" s="35" t="str">
        <f t="shared" si="18"/>
        <v>Martians1</v>
      </c>
      <c r="AR7" s="65">
        <f t="shared" si="2"/>
        <v>44879</v>
      </c>
      <c r="AS7" s="66">
        <f t="shared" si="3"/>
        <v>25</v>
      </c>
      <c r="AT7" s="35" t="str">
        <f t="shared" si="4"/>
        <v>unscored game</v>
      </c>
      <c r="AU7" s="65">
        <f t="shared" si="5"/>
        <v>44972</v>
      </c>
      <c r="AV7" s="65">
        <f t="shared" si="6"/>
        <v>44896</v>
      </c>
      <c r="AW7" s="67">
        <f t="shared" si="7"/>
        <v>25</v>
      </c>
      <c r="AX7" s="67">
        <f t="shared" si="8"/>
        <v>0</v>
      </c>
      <c r="AY7" s="62" t="str" cm="1">
        <f t="array" ref="AY7">_xlfn.IFS(AX7="","",_xlfn.NUMBERVALUE(AX7)=0,"P",_xlfn.NUMBERVALUE(AX7)&gt;0,"O")</f>
        <v>P</v>
      </c>
      <c r="AZ7" s="62">
        <f>ROWS($AO$5:AO7)</f>
        <v>3</v>
      </c>
      <c r="BA7" s="62" t="str">
        <f t="shared" si="19"/>
        <v/>
      </c>
      <c r="BB7" s="62">
        <f t="shared" si="20"/>
        <v>8</v>
      </c>
      <c r="BD7" s="35">
        <f t="shared" si="21"/>
        <v>3</v>
      </c>
      <c r="BE7" s="35">
        <f t="shared" si="9"/>
        <v>34</v>
      </c>
      <c r="BF7" s="35" t="str">
        <f t="shared" si="10"/>
        <v>Central Earth4</v>
      </c>
      <c r="BG7" s="35" t="str">
        <f t="shared" si="11"/>
        <v>Central Earth</v>
      </c>
      <c r="BH7" s="63">
        <f t="shared" si="12"/>
        <v>44961</v>
      </c>
      <c r="BI7" s="35">
        <f t="shared" si="13"/>
        <v>10</v>
      </c>
      <c r="BJ7" s="35">
        <f t="shared" si="22"/>
        <v>10</v>
      </c>
      <c r="BK7" s="35" t="str">
        <f t="shared" si="14"/>
        <v>late scoresheet</v>
      </c>
      <c r="BL7" s="63">
        <f t="shared" si="23"/>
        <v>44972</v>
      </c>
      <c r="BM7" s="35" t="str">
        <f t="shared" si="15"/>
        <v/>
      </c>
      <c r="BN7" s="35">
        <f t="shared" si="16"/>
        <v>10</v>
      </c>
      <c r="BP7" s="35">
        <v>3</v>
      </c>
      <c r="BQ7" s="35" t="str">
        <f t="shared" si="24"/>
        <v>Central Earth</v>
      </c>
      <c r="BR7" s="63">
        <f t="shared" si="25"/>
        <v>44961</v>
      </c>
      <c r="BS7" s="35">
        <f t="shared" si="26"/>
        <v>10</v>
      </c>
      <c r="BT7" s="35">
        <f t="shared" si="27"/>
        <v>10</v>
      </c>
      <c r="BU7" s="63">
        <f t="shared" si="28"/>
        <v>44972</v>
      </c>
      <c r="BV7" s="64" t="str">
        <f t="shared" si="29"/>
        <v>late scoresheet</v>
      </c>
      <c r="BY7" s="62">
        <f>ROWS($AO$5:AO7)</f>
        <v>3</v>
      </c>
      <c r="BZ7" s="62">
        <f t="shared" si="30"/>
        <v>3</v>
      </c>
      <c r="CA7" s="62">
        <f t="shared" si="31"/>
        <v>3</v>
      </c>
      <c r="CC7" s="35">
        <f t="shared" si="32"/>
        <v>2</v>
      </c>
      <c r="CD7" s="35">
        <f t="shared" si="33"/>
        <v>32</v>
      </c>
      <c r="CE7" s="35" t="str">
        <f t="shared" si="34"/>
        <v>Martians1</v>
      </c>
      <c r="CF7" s="35" t="str">
        <f t="shared" si="35"/>
        <v>Martians</v>
      </c>
      <c r="CG7" s="63">
        <f t="shared" si="36"/>
        <v>44879</v>
      </c>
      <c r="CH7" s="35">
        <f t="shared" si="37"/>
        <v>25</v>
      </c>
      <c r="CI7" s="63">
        <f t="shared" si="38"/>
        <v>44896</v>
      </c>
      <c r="CJ7" s="35">
        <f t="shared" si="39"/>
        <v>25</v>
      </c>
      <c r="CK7" s="35" t="str">
        <f t="shared" si="40"/>
        <v>unscored game</v>
      </c>
      <c r="CM7" s="35">
        <v>3</v>
      </c>
      <c r="CN7" s="35" t="str">
        <f t="shared" si="41"/>
        <v>Martians</v>
      </c>
      <c r="CO7" s="63">
        <f t="shared" si="42"/>
        <v>44948</v>
      </c>
      <c r="CP7" s="35">
        <f t="shared" si="43"/>
        <v>25</v>
      </c>
      <c r="CQ7" s="63">
        <f t="shared" si="44"/>
        <v>44957</v>
      </c>
      <c r="CR7" s="35">
        <f t="shared" si="45"/>
        <v>25</v>
      </c>
      <c r="CS7" s="35" t="str">
        <f t="shared" si="46"/>
        <v>unscored game</v>
      </c>
    </row>
    <row r="8" spans="1:98" ht="15.5" customHeight="1" x14ac:dyDescent="0.3">
      <c r="A8" s="51">
        <v>44899</v>
      </c>
      <c r="B8" s="28" t="s">
        <v>10</v>
      </c>
      <c r="C8" s="28" t="s">
        <v>18</v>
      </c>
      <c r="D8" s="29">
        <v>10</v>
      </c>
      <c r="E8" s="53">
        <v>44972</v>
      </c>
      <c r="F8" s="29"/>
      <c r="G8" s="30"/>
      <c r="H8" s="42">
        <f t="shared" si="0"/>
        <v>10</v>
      </c>
      <c r="K8" s="35" t="s">
        <v>27</v>
      </c>
      <c r="AO8" s="35">
        <f>IF(AP8="","",COUNTIF($AP$5:AP8,AP8))</f>
        <v>2</v>
      </c>
      <c r="AP8" s="35" t="str">
        <f t="shared" si="1"/>
        <v>Central Earth</v>
      </c>
      <c r="AQ8" s="35" t="str">
        <f t="shared" si="18"/>
        <v>Central Earth2</v>
      </c>
      <c r="AR8" s="65">
        <f t="shared" si="2"/>
        <v>44899</v>
      </c>
      <c r="AS8" s="66">
        <f t="shared" si="3"/>
        <v>10</v>
      </c>
      <c r="AT8" s="35" t="str">
        <f t="shared" si="4"/>
        <v>incomplete scoresheet</v>
      </c>
      <c r="AU8" s="65">
        <f t="shared" si="5"/>
        <v>44972</v>
      </c>
      <c r="AV8" s="65" t="str">
        <f t="shared" si="6"/>
        <v/>
      </c>
      <c r="AW8" s="67" t="str">
        <f t="shared" si="7"/>
        <v/>
      </c>
      <c r="AX8" s="67">
        <f t="shared" si="8"/>
        <v>10</v>
      </c>
      <c r="AY8" s="62" t="str" cm="1">
        <f t="array" ref="AY8">_xlfn.IFS(AX8="","",_xlfn.NUMBERVALUE(AX8)=0,"P",_xlfn.NUMBERVALUE(AX8)&gt;0,"O")</f>
        <v>O</v>
      </c>
      <c r="AZ8" s="62">
        <f>ROWS($AO$5:AO8)</f>
        <v>4</v>
      </c>
      <c r="BA8" s="62">
        <f t="shared" si="19"/>
        <v>4</v>
      </c>
      <c r="BB8" s="62">
        <f t="shared" si="20"/>
        <v>9</v>
      </c>
      <c r="BD8" s="35">
        <f t="shared" si="21"/>
        <v>4</v>
      </c>
      <c r="BE8" s="35">
        <f t="shared" si="9"/>
        <v>35</v>
      </c>
      <c r="BF8" s="35" t="str">
        <f t="shared" si="10"/>
        <v>Planet Pluto1</v>
      </c>
      <c r="BG8" s="35" t="str">
        <f t="shared" si="11"/>
        <v>Planet Pluto</v>
      </c>
      <c r="BH8" s="63">
        <f t="shared" si="12"/>
        <v>44962</v>
      </c>
      <c r="BI8" s="35">
        <f t="shared" si="13"/>
        <v>10</v>
      </c>
      <c r="BJ8" s="35">
        <f t="shared" si="22"/>
        <v>10</v>
      </c>
      <c r="BK8" s="35" t="str">
        <f t="shared" si="14"/>
        <v>missing scoresheet</v>
      </c>
      <c r="BL8" s="63">
        <f t="shared" si="23"/>
        <v>44972</v>
      </c>
      <c r="BM8" s="35" t="str">
        <f t="shared" si="15"/>
        <v/>
      </c>
      <c r="BN8" s="35">
        <f t="shared" si="16"/>
        <v>10</v>
      </c>
      <c r="BP8" s="35">
        <v>4</v>
      </c>
      <c r="BQ8" s="35" t="str">
        <f t="shared" si="24"/>
        <v>Planet Pluto</v>
      </c>
      <c r="BR8" s="63">
        <f t="shared" si="25"/>
        <v>44962</v>
      </c>
      <c r="BS8" s="35">
        <f t="shared" si="26"/>
        <v>10</v>
      </c>
      <c r="BT8" s="35">
        <f t="shared" si="27"/>
        <v>10</v>
      </c>
      <c r="BU8" s="63">
        <f t="shared" si="28"/>
        <v>44972</v>
      </c>
      <c r="BV8" s="64" t="str">
        <f t="shared" si="29"/>
        <v>missing scoresheet</v>
      </c>
      <c r="BY8" s="62">
        <f>ROWS($AO$5:AO8)</f>
        <v>4</v>
      </c>
      <c r="BZ8" s="62" t="str">
        <f t="shared" si="30"/>
        <v/>
      </c>
      <c r="CA8" s="62">
        <f t="shared" si="31"/>
        <v>5</v>
      </c>
      <c r="CC8" s="35">
        <f t="shared" si="32"/>
        <v>4</v>
      </c>
      <c r="CD8" s="35">
        <f t="shared" si="33"/>
        <v>34</v>
      </c>
      <c r="CE8" s="35" t="str">
        <f t="shared" si="34"/>
        <v>Mercury1</v>
      </c>
      <c r="CF8" s="35" t="str">
        <f t="shared" si="35"/>
        <v>Mercury</v>
      </c>
      <c r="CG8" s="63">
        <f t="shared" si="36"/>
        <v>44948</v>
      </c>
      <c r="CH8" s="35">
        <f t="shared" si="37"/>
        <v>10</v>
      </c>
      <c r="CI8" s="63">
        <f t="shared" si="38"/>
        <v>44956</v>
      </c>
      <c r="CJ8" s="35">
        <f t="shared" si="39"/>
        <v>10</v>
      </c>
      <c r="CK8" s="35" t="str">
        <f t="shared" si="40"/>
        <v>illegible scoresheet</v>
      </c>
      <c r="CM8" s="35">
        <v>4</v>
      </c>
      <c r="CN8" s="35" t="str">
        <f t="shared" si="41"/>
        <v>Mercury</v>
      </c>
      <c r="CO8" s="63">
        <f t="shared" si="42"/>
        <v>44948</v>
      </c>
      <c r="CP8" s="35">
        <f t="shared" si="43"/>
        <v>10</v>
      </c>
      <c r="CQ8" s="63">
        <f t="shared" si="44"/>
        <v>44956</v>
      </c>
      <c r="CR8" s="35">
        <f t="shared" si="45"/>
        <v>10</v>
      </c>
      <c r="CS8" s="35" t="str">
        <f t="shared" si="46"/>
        <v>illegible scoresheet</v>
      </c>
    </row>
    <row r="9" spans="1:98" ht="15.5" customHeight="1" x14ac:dyDescent="0.3">
      <c r="A9" s="51">
        <v>44948</v>
      </c>
      <c r="B9" s="28" t="s">
        <v>13</v>
      </c>
      <c r="C9" s="28" t="s">
        <v>17</v>
      </c>
      <c r="D9" s="29">
        <v>10</v>
      </c>
      <c r="E9" s="53">
        <v>44972</v>
      </c>
      <c r="F9" s="29">
        <v>10</v>
      </c>
      <c r="G9" s="30">
        <v>44956</v>
      </c>
      <c r="H9" s="42">
        <f t="shared" si="0"/>
        <v>0</v>
      </c>
      <c r="K9" s="35" t="s">
        <v>11</v>
      </c>
      <c r="AO9" s="35">
        <f>IF(AP9="","",COUNTIF($AP$5:AP9,AP9))</f>
        <v>1</v>
      </c>
      <c r="AP9" s="35" t="str">
        <f t="shared" si="1"/>
        <v>Mercury</v>
      </c>
      <c r="AQ9" s="35" t="str">
        <f t="shared" si="18"/>
        <v>Mercury1</v>
      </c>
      <c r="AR9" s="65">
        <f t="shared" si="2"/>
        <v>44948</v>
      </c>
      <c r="AS9" s="66">
        <f t="shared" si="3"/>
        <v>10</v>
      </c>
      <c r="AT9" s="35" t="str">
        <f t="shared" si="4"/>
        <v>illegible scoresheet</v>
      </c>
      <c r="AU9" s="65">
        <f t="shared" si="5"/>
        <v>44972</v>
      </c>
      <c r="AV9" s="65">
        <f t="shared" si="6"/>
        <v>44956</v>
      </c>
      <c r="AW9" s="67">
        <f t="shared" si="7"/>
        <v>10</v>
      </c>
      <c r="AX9" s="67">
        <f t="shared" si="8"/>
        <v>0</v>
      </c>
      <c r="AY9" s="62" t="str" cm="1">
        <f t="array" ref="AY9">_xlfn.IFS(AX9="","",_xlfn.NUMBERVALUE(AX9)=0,"P",_xlfn.NUMBERVALUE(AX9)&gt;0,"O")</f>
        <v>P</v>
      </c>
      <c r="AZ9" s="62">
        <f>ROWS($AO$5:AO9)</f>
        <v>5</v>
      </c>
      <c r="BA9" s="62" t="str">
        <f t="shared" si="19"/>
        <v/>
      </c>
      <c r="BB9" s="62" t="str">
        <f t="shared" si="20"/>
        <v/>
      </c>
      <c r="BD9" s="35" t="e">
        <f t="shared" si="21"/>
        <v>#N/A</v>
      </c>
      <c r="BE9" s="35" t="str">
        <f t="shared" si="9"/>
        <v>36</v>
      </c>
      <c r="BF9" s="35" t="str">
        <f t="shared" si="10"/>
        <v/>
      </c>
      <c r="BG9" s="35" t="str">
        <f t="shared" si="11"/>
        <v/>
      </c>
      <c r="BH9" s="63" t="str">
        <f t="shared" si="12"/>
        <v/>
      </c>
      <c r="BI9" s="35" t="str">
        <f t="shared" si="13"/>
        <v/>
      </c>
      <c r="BJ9" s="35" t="str">
        <f t="shared" si="22"/>
        <v/>
      </c>
      <c r="BK9" s="35" t="str">
        <f t="shared" si="14"/>
        <v/>
      </c>
      <c r="BL9" s="63" t="str">
        <f t="shared" si="23"/>
        <v/>
      </c>
      <c r="BM9" s="35" t="str">
        <f t="shared" si="15"/>
        <v/>
      </c>
      <c r="BN9" s="35" t="str">
        <f t="shared" si="16"/>
        <v/>
      </c>
      <c r="BP9" s="35">
        <v>5</v>
      </c>
      <c r="BQ9" s="35" t="str">
        <f t="shared" si="24"/>
        <v/>
      </c>
      <c r="BR9" s="63" t="str">
        <f t="shared" si="25"/>
        <v/>
      </c>
      <c r="BS9" s="35" t="str">
        <f t="shared" si="26"/>
        <v/>
      </c>
      <c r="BT9" s="35" t="str">
        <f t="shared" si="27"/>
        <v/>
      </c>
      <c r="BU9" s="63" t="str">
        <f t="shared" si="28"/>
        <v/>
      </c>
      <c r="BV9" s="64" t="str">
        <f t="shared" si="29"/>
        <v/>
      </c>
      <c r="BY9" s="62">
        <f>ROWS($AO$5:AO9)</f>
        <v>5</v>
      </c>
      <c r="BZ9" s="62">
        <f t="shared" si="30"/>
        <v>5</v>
      </c>
      <c r="CA9" s="62">
        <f t="shared" si="31"/>
        <v>6</v>
      </c>
      <c r="CC9" s="35">
        <f t="shared" si="32"/>
        <v>3</v>
      </c>
      <c r="CD9" s="35">
        <f t="shared" si="33"/>
        <v>33</v>
      </c>
      <c r="CE9" s="35" t="str">
        <f t="shared" si="34"/>
        <v>Martians2</v>
      </c>
      <c r="CF9" s="35" t="str">
        <f t="shared" si="35"/>
        <v>Martians</v>
      </c>
      <c r="CG9" s="63">
        <f t="shared" si="36"/>
        <v>44948</v>
      </c>
      <c r="CH9" s="35">
        <f t="shared" si="37"/>
        <v>25</v>
      </c>
      <c r="CI9" s="63">
        <f t="shared" si="38"/>
        <v>44957</v>
      </c>
      <c r="CJ9" s="35">
        <f t="shared" si="39"/>
        <v>25</v>
      </c>
      <c r="CK9" s="35" t="str">
        <f t="shared" si="40"/>
        <v>unscored game</v>
      </c>
      <c r="CM9" s="35">
        <v>5</v>
      </c>
      <c r="CN9" s="35" t="str">
        <f t="shared" si="41"/>
        <v>West Jupiter</v>
      </c>
      <c r="CO9" s="63">
        <f t="shared" si="42"/>
        <v>44878</v>
      </c>
      <c r="CP9" s="35">
        <f t="shared" si="43"/>
        <v>10</v>
      </c>
      <c r="CQ9" s="63">
        <f t="shared" si="44"/>
        <v>44962</v>
      </c>
      <c r="CR9" s="35">
        <f t="shared" si="45"/>
        <v>10</v>
      </c>
      <c r="CS9" s="35" t="str">
        <f t="shared" si="46"/>
        <v>missing scoresheet</v>
      </c>
    </row>
    <row r="10" spans="1:98" ht="15.5" customHeight="1" x14ac:dyDescent="0.3">
      <c r="A10" s="51">
        <v>44948</v>
      </c>
      <c r="B10" s="28" t="s">
        <v>12</v>
      </c>
      <c r="C10" s="28" t="s">
        <v>15</v>
      </c>
      <c r="D10" s="29">
        <v>25</v>
      </c>
      <c r="E10" s="53">
        <v>44972</v>
      </c>
      <c r="F10" s="29">
        <v>25</v>
      </c>
      <c r="G10" s="30">
        <v>44957</v>
      </c>
      <c r="H10" s="42">
        <f t="shared" si="0"/>
        <v>0</v>
      </c>
      <c r="AO10" s="35">
        <f>IF(AP10="","",COUNTIF($AP$5:AP10,AP10))</f>
        <v>2</v>
      </c>
      <c r="AP10" s="35" t="str">
        <f t="shared" si="1"/>
        <v>Martians</v>
      </c>
      <c r="AQ10" s="35" t="str">
        <f t="shared" si="18"/>
        <v>Martians2</v>
      </c>
      <c r="AR10" s="65">
        <f t="shared" si="2"/>
        <v>44948</v>
      </c>
      <c r="AS10" s="66">
        <f t="shared" si="3"/>
        <v>25</v>
      </c>
      <c r="AT10" s="35" t="str">
        <f t="shared" si="4"/>
        <v>unscored game</v>
      </c>
      <c r="AU10" s="65">
        <f t="shared" si="5"/>
        <v>44972</v>
      </c>
      <c r="AV10" s="65">
        <f t="shared" si="6"/>
        <v>44957</v>
      </c>
      <c r="AW10" s="67">
        <f t="shared" si="7"/>
        <v>25</v>
      </c>
      <c r="AX10" s="67">
        <f t="shared" si="8"/>
        <v>0</v>
      </c>
      <c r="AY10" s="62" t="str" cm="1">
        <f t="array" ref="AY10">_xlfn.IFS(AX10="","",_xlfn.NUMBERVALUE(AX10)=0,"P",_xlfn.NUMBERVALUE(AX10)&gt;0,"O")</f>
        <v>P</v>
      </c>
      <c r="AZ10" s="62">
        <f>ROWS($AO$5:AO10)</f>
        <v>6</v>
      </c>
      <c r="BA10" s="62" t="str">
        <f t="shared" si="19"/>
        <v/>
      </c>
      <c r="BB10" s="62" t="str">
        <f t="shared" si="20"/>
        <v/>
      </c>
      <c r="BD10" s="35" t="e">
        <f t="shared" si="21"/>
        <v>#N/A</v>
      </c>
      <c r="BE10" s="35" t="str">
        <f t="shared" si="9"/>
        <v>36</v>
      </c>
      <c r="BF10" s="35" t="str">
        <f t="shared" si="10"/>
        <v/>
      </c>
      <c r="BG10" s="35" t="str">
        <f t="shared" si="11"/>
        <v/>
      </c>
      <c r="BH10" s="63" t="str">
        <f t="shared" si="12"/>
        <v/>
      </c>
      <c r="BI10" s="35" t="str">
        <f t="shared" si="13"/>
        <v/>
      </c>
      <c r="BJ10" s="35" t="str">
        <f t="shared" si="22"/>
        <v/>
      </c>
      <c r="BK10" s="35" t="str">
        <f t="shared" si="14"/>
        <v/>
      </c>
      <c r="BL10" s="63" t="str">
        <f t="shared" si="23"/>
        <v/>
      </c>
      <c r="BM10" s="35" t="str">
        <f t="shared" si="15"/>
        <v/>
      </c>
      <c r="BN10" s="35" t="str">
        <f t="shared" si="16"/>
        <v/>
      </c>
      <c r="BP10" s="35">
        <v>6</v>
      </c>
      <c r="BQ10" s="35" t="str">
        <f t="shared" si="24"/>
        <v/>
      </c>
      <c r="BR10" s="63" t="str">
        <f t="shared" si="25"/>
        <v/>
      </c>
      <c r="BS10" s="35" t="str">
        <f t="shared" si="26"/>
        <v/>
      </c>
      <c r="BT10" s="35" t="str">
        <f t="shared" si="27"/>
        <v/>
      </c>
      <c r="BU10" s="63" t="str">
        <f t="shared" si="28"/>
        <v/>
      </c>
      <c r="BV10" s="64" t="str">
        <f t="shared" si="29"/>
        <v/>
      </c>
      <c r="BY10" s="62">
        <f>ROWS($AO$5:AO10)</f>
        <v>6</v>
      </c>
      <c r="BZ10" s="62">
        <f t="shared" si="30"/>
        <v>6</v>
      </c>
      <c r="CA10" s="62" t="str">
        <f t="shared" si="31"/>
        <v/>
      </c>
      <c r="CC10" s="35" t="e">
        <f t="shared" si="32"/>
        <v>#N/A</v>
      </c>
      <c r="CD10" s="35" t="str">
        <f t="shared" si="33"/>
        <v>36</v>
      </c>
      <c r="CE10" s="35" t="str">
        <f t="shared" si="34"/>
        <v/>
      </c>
      <c r="CF10" s="35" t="str">
        <f t="shared" si="35"/>
        <v/>
      </c>
      <c r="CG10" s="63" t="str">
        <f t="shared" si="36"/>
        <v/>
      </c>
      <c r="CH10" s="35" t="str">
        <f t="shared" si="37"/>
        <v/>
      </c>
      <c r="CI10" s="63" t="str">
        <f t="shared" si="38"/>
        <v/>
      </c>
      <c r="CJ10" s="35" t="str">
        <f t="shared" si="39"/>
        <v/>
      </c>
      <c r="CK10" s="35" t="str">
        <f t="shared" si="40"/>
        <v/>
      </c>
      <c r="CM10" s="35">
        <v>6</v>
      </c>
      <c r="CN10" s="35" t="str">
        <f t="shared" si="41"/>
        <v/>
      </c>
      <c r="CO10" s="63" t="str">
        <f t="shared" si="42"/>
        <v/>
      </c>
      <c r="CP10" s="35" t="str">
        <f t="shared" si="43"/>
        <v/>
      </c>
      <c r="CQ10" s="63" t="str">
        <f t="shared" si="44"/>
        <v/>
      </c>
      <c r="CR10" s="35" t="str">
        <f t="shared" si="45"/>
        <v/>
      </c>
      <c r="CS10" s="35" t="str">
        <f t="shared" si="46"/>
        <v/>
      </c>
    </row>
    <row r="11" spans="1:98" ht="15.5" customHeight="1" x14ac:dyDescent="0.3">
      <c r="A11" s="51">
        <v>44961</v>
      </c>
      <c r="B11" s="28" t="s">
        <v>10</v>
      </c>
      <c r="C11" s="28" t="s">
        <v>15</v>
      </c>
      <c r="D11" s="29">
        <v>25</v>
      </c>
      <c r="E11" s="53">
        <v>44972</v>
      </c>
      <c r="F11" s="29"/>
      <c r="G11" s="30"/>
      <c r="H11" s="42">
        <f t="shared" si="0"/>
        <v>25</v>
      </c>
      <c r="AO11" s="35">
        <f>IF(AP11="","",COUNTIF($AP$5:AP11,AP11))</f>
        <v>3</v>
      </c>
      <c r="AP11" s="35" t="str">
        <f t="shared" si="1"/>
        <v>Central Earth</v>
      </c>
      <c r="AQ11" s="35" t="str">
        <f t="shared" si="18"/>
        <v>Central Earth3</v>
      </c>
      <c r="AR11" s="65">
        <f t="shared" si="2"/>
        <v>44961</v>
      </c>
      <c r="AS11" s="66">
        <f t="shared" si="3"/>
        <v>25</v>
      </c>
      <c r="AT11" s="35" t="str">
        <f t="shared" si="4"/>
        <v>unscored game</v>
      </c>
      <c r="AU11" s="65">
        <f t="shared" si="5"/>
        <v>44972</v>
      </c>
      <c r="AV11" s="65" t="str">
        <f t="shared" si="6"/>
        <v/>
      </c>
      <c r="AW11" s="67" t="str">
        <f t="shared" si="7"/>
        <v/>
      </c>
      <c r="AX11" s="67">
        <f t="shared" si="8"/>
        <v>25</v>
      </c>
      <c r="AY11" s="62" t="str" cm="1">
        <f t="array" ref="AY11">_xlfn.IFS(AX11="","",_xlfn.NUMBERVALUE(AX11)=0,"P",_xlfn.NUMBERVALUE(AX11)&gt;0,"O")</f>
        <v>O</v>
      </c>
      <c r="AZ11" s="62">
        <f>ROWS($AO$5:AO11)</f>
        <v>7</v>
      </c>
      <c r="BA11" s="62">
        <f t="shared" si="19"/>
        <v>7</v>
      </c>
      <c r="BB11" s="62" t="str">
        <f t="shared" si="20"/>
        <v/>
      </c>
      <c r="BD11" s="35" t="e">
        <f t="shared" si="21"/>
        <v>#N/A</v>
      </c>
      <c r="BE11" s="35" t="str">
        <f t="shared" si="9"/>
        <v>36</v>
      </c>
      <c r="BF11" s="35" t="str">
        <f t="shared" si="10"/>
        <v/>
      </c>
      <c r="BG11" s="35" t="str">
        <f t="shared" si="11"/>
        <v/>
      </c>
      <c r="BH11" s="63" t="str">
        <f t="shared" si="12"/>
        <v/>
      </c>
      <c r="BI11" s="35" t="str">
        <f t="shared" si="13"/>
        <v/>
      </c>
      <c r="BJ11" s="35" t="str">
        <f t="shared" si="22"/>
        <v/>
      </c>
      <c r="BK11" s="35" t="str">
        <f t="shared" si="14"/>
        <v/>
      </c>
      <c r="BL11" s="63" t="str">
        <f t="shared" si="23"/>
        <v/>
      </c>
      <c r="BM11" s="35" t="str">
        <f t="shared" si="15"/>
        <v/>
      </c>
      <c r="BN11" s="35" t="str">
        <f t="shared" si="16"/>
        <v/>
      </c>
      <c r="BP11" s="35">
        <v>7</v>
      </c>
      <c r="BQ11" s="35" t="str">
        <f t="shared" si="24"/>
        <v/>
      </c>
      <c r="BR11" s="63" t="str">
        <f t="shared" si="25"/>
        <v/>
      </c>
      <c r="BS11" s="35" t="str">
        <f t="shared" si="26"/>
        <v/>
      </c>
      <c r="BT11" s="35" t="str">
        <f t="shared" si="27"/>
        <v/>
      </c>
      <c r="BU11" s="63" t="str">
        <f t="shared" si="28"/>
        <v/>
      </c>
      <c r="BV11" s="64" t="str">
        <f t="shared" si="29"/>
        <v/>
      </c>
      <c r="BY11" s="62">
        <f>ROWS($AO$5:AO11)</f>
        <v>7</v>
      </c>
      <c r="BZ11" s="62" t="str">
        <f t="shared" si="30"/>
        <v/>
      </c>
      <c r="CA11" s="62" t="str">
        <f t="shared" si="31"/>
        <v/>
      </c>
      <c r="CC11" s="35" t="e">
        <f t="shared" si="32"/>
        <v>#N/A</v>
      </c>
      <c r="CD11" s="35" t="str">
        <f t="shared" si="33"/>
        <v>36</v>
      </c>
      <c r="CE11" s="35" t="str">
        <f t="shared" si="34"/>
        <v/>
      </c>
      <c r="CF11" s="35" t="str">
        <f t="shared" si="35"/>
        <v/>
      </c>
      <c r="CG11" s="63" t="str">
        <f t="shared" si="36"/>
        <v/>
      </c>
      <c r="CH11" s="35" t="str">
        <f t="shared" si="37"/>
        <v/>
      </c>
      <c r="CI11" s="63" t="str">
        <f t="shared" si="38"/>
        <v/>
      </c>
      <c r="CJ11" s="35" t="str">
        <f t="shared" si="39"/>
        <v/>
      </c>
      <c r="CK11" s="35" t="str">
        <f t="shared" si="40"/>
        <v/>
      </c>
      <c r="CM11" s="35">
        <v>7</v>
      </c>
      <c r="CN11" s="35" t="str">
        <f t="shared" si="41"/>
        <v/>
      </c>
      <c r="CO11" s="63" t="str">
        <f t="shared" si="42"/>
        <v/>
      </c>
      <c r="CP11" s="35" t="str">
        <f t="shared" si="43"/>
        <v/>
      </c>
      <c r="CQ11" s="63" t="str">
        <f t="shared" si="44"/>
        <v/>
      </c>
      <c r="CR11" s="35" t="str">
        <f t="shared" si="45"/>
        <v/>
      </c>
      <c r="CS11" s="35" t="str">
        <f t="shared" si="46"/>
        <v/>
      </c>
    </row>
    <row r="12" spans="1:98" ht="15.5" customHeight="1" x14ac:dyDescent="0.3">
      <c r="A12" s="51">
        <v>44961</v>
      </c>
      <c r="B12" s="28" t="s">
        <v>10</v>
      </c>
      <c r="C12" s="28" t="s">
        <v>14</v>
      </c>
      <c r="D12" s="29">
        <v>10</v>
      </c>
      <c r="E12" s="53">
        <v>44972</v>
      </c>
      <c r="F12" s="29"/>
      <c r="G12" s="30"/>
      <c r="H12" s="42">
        <f t="shared" si="0"/>
        <v>10</v>
      </c>
      <c r="AO12" s="35">
        <f>IF(AP12="","",COUNTIF($AP$5:AP12,AP12))</f>
        <v>4</v>
      </c>
      <c r="AP12" s="35" t="str">
        <f t="shared" si="1"/>
        <v>Central Earth</v>
      </c>
      <c r="AQ12" s="35" t="str">
        <f t="shared" si="18"/>
        <v>Central Earth4</v>
      </c>
      <c r="AR12" s="65">
        <f t="shared" si="2"/>
        <v>44961</v>
      </c>
      <c r="AS12" s="66">
        <f t="shared" si="3"/>
        <v>10</v>
      </c>
      <c r="AT12" s="35" t="str">
        <f t="shared" si="4"/>
        <v>late scoresheet</v>
      </c>
      <c r="AU12" s="65">
        <f t="shared" si="5"/>
        <v>44972</v>
      </c>
      <c r="AV12" s="65" t="str">
        <f t="shared" si="6"/>
        <v/>
      </c>
      <c r="AW12" s="67" t="str">
        <f t="shared" si="7"/>
        <v/>
      </c>
      <c r="AX12" s="67">
        <f t="shared" si="8"/>
        <v>10</v>
      </c>
      <c r="AY12" s="62" t="str" cm="1">
        <f t="array" ref="AY12">_xlfn.IFS(AX12="","",_xlfn.NUMBERVALUE(AX12)=0,"P",_xlfn.NUMBERVALUE(AX12)&gt;0,"O")</f>
        <v>O</v>
      </c>
      <c r="AZ12" s="62">
        <f>ROWS($AO$5:AO12)</f>
        <v>8</v>
      </c>
      <c r="BA12" s="62">
        <f t="shared" si="19"/>
        <v>8</v>
      </c>
      <c r="BB12" s="62" t="str">
        <f t="shared" si="20"/>
        <v/>
      </c>
      <c r="BD12" s="35" t="e">
        <f t="shared" si="21"/>
        <v>#N/A</v>
      </c>
      <c r="BE12" s="35" t="str">
        <f t="shared" si="9"/>
        <v>36</v>
      </c>
      <c r="BF12" s="35" t="str">
        <f t="shared" si="10"/>
        <v/>
      </c>
      <c r="BG12" s="35" t="str">
        <f t="shared" si="11"/>
        <v/>
      </c>
      <c r="BH12" s="63" t="str">
        <f t="shared" si="12"/>
        <v/>
      </c>
      <c r="BI12" s="35" t="str">
        <f t="shared" si="13"/>
        <v/>
      </c>
      <c r="BJ12" s="35" t="str">
        <f t="shared" si="22"/>
        <v/>
      </c>
      <c r="BK12" s="35" t="str">
        <f t="shared" si="14"/>
        <v/>
      </c>
      <c r="BL12" s="63" t="str">
        <f t="shared" si="23"/>
        <v/>
      </c>
      <c r="BM12" s="35" t="str">
        <f t="shared" si="15"/>
        <v/>
      </c>
      <c r="BN12" s="35" t="str">
        <f t="shared" si="16"/>
        <v/>
      </c>
      <c r="BP12" s="35">
        <v>8</v>
      </c>
      <c r="BQ12" s="35" t="str">
        <f t="shared" si="24"/>
        <v/>
      </c>
      <c r="BR12" s="63" t="str">
        <f t="shared" si="25"/>
        <v/>
      </c>
      <c r="BS12" s="35" t="str">
        <f t="shared" si="26"/>
        <v/>
      </c>
      <c r="BT12" s="35" t="str">
        <f t="shared" si="27"/>
        <v/>
      </c>
      <c r="BU12" s="63" t="str">
        <f t="shared" si="28"/>
        <v/>
      </c>
      <c r="BV12" s="64" t="str">
        <f t="shared" si="29"/>
        <v/>
      </c>
      <c r="BY12" s="62">
        <f>ROWS($AO$5:AO12)</f>
        <v>8</v>
      </c>
      <c r="BZ12" s="62" t="str">
        <f t="shared" si="30"/>
        <v/>
      </c>
      <c r="CA12" s="62" t="str">
        <f t="shared" si="31"/>
        <v/>
      </c>
      <c r="CC12" s="35" t="e">
        <f t="shared" si="32"/>
        <v>#N/A</v>
      </c>
      <c r="CD12" s="35" t="str">
        <f t="shared" si="33"/>
        <v>36</v>
      </c>
      <c r="CE12" s="35" t="str">
        <f t="shared" si="34"/>
        <v/>
      </c>
      <c r="CF12" s="35" t="str">
        <f t="shared" si="35"/>
        <v/>
      </c>
      <c r="CG12" s="63" t="str">
        <f t="shared" si="36"/>
        <v/>
      </c>
      <c r="CH12" s="35" t="str">
        <f t="shared" si="37"/>
        <v/>
      </c>
      <c r="CI12" s="63" t="str">
        <f t="shared" si="38"/>
        <v/>
      </c>
      <c r="CJ12" s="35" t="str">
        <f t="shared" si="39"/>
        <v/>
      </c>
      <c r="CK12" s="35" t="str">
        <f t="shared" si="40"/>
        <v/>
      </c>
      <c r="CM12" s="35">
        <v>8</v>
      </c>
      <c r="CN12" s="35" t="str">
        <f t="shared" si="41"/>
        <v/>
      </c>
      <c r="CO12" s="63" t="str">
        <f t="shared" si="42"/>
        <v/>
      </c>
      <c r="CP12" s="35" t="str">
        <f t="shared" si="43"/>
        <v/>
      </c>
      <c r="CQ12" s="63" t="str">
        <f t="shared" si="44"/>
        <v/>
      </c>
      <c r="CR12" s="35" t="str">
        <f t="shared" si="45"/>
        <v/>
      </c>
      <c r="CS12" s="35" t="str">
        <f t="shared" si="46"/>
        <v/>
      </c>
    </row>
    <row r="13" spans="1:98" ht="15.5" customHeight="1" x14ac:dyDescent="0.3">
      <c r="A13" s="51">
        <v>44962</v>
      </c>
      <c r="B13" s="28" t="s">
        <v>27</v>
      </c>
      <c r="C13" s="28" t="s">
        <v>16</v>
      </c>
      <c r="D13" s="29">
        <v>10</v>
      </c>
      <c r="E13" s="53">
        <v>44972</v>
      </c>
      <c r="F13" s="29"/>
      <c r="G13" s="30"/>
      <c r="H13" s="42">
        <f t="shared" si="0"/>
        <v>10</v>
      </c>
      <c r="AO13" s="35">
        <f>IF(AP13="","",COUNTIF($AP$5:AP13,AP13))</f>
        <v>1</v>
      </c>
      <c r="AP13" s="35" t="str">
        <f t="shared" si="1"/>
        <v>Planet Pluto</v>
      </c>
      <c r="AQ13" s="35" t="str">
        <f t="shared" si="18"/>
        <v>Planet Pluto1</v>
      </c>
      <c r="AR13" s="65">
        <f t="shared" si="2"/>
        <v>44962</v>
      </c>
      <c r="AS13" s="66">
        <f t="shared" si="3"/>
        <v>10</v>
      </c>
      <c r="AT13" s="35" t="str">
        <f t="shared" si="4"/>
        <v>missing scoresheet</v>
      </c>
      <c r="AU13" s="65">
        <f t="shared" si="5"/>
        <v>44972</v>
      </c>
      <c r="AV13" s="65" t="str">
        <f t="shared" si="6"/>
        <v/>
      </c>
      <c r="AW13" s="67" t="str">
        <f t="shared" si="7"/>
        <v/>
      </c>
      <c r="AX13" s="67">
        <f t="shared" si="8"/>
        <v>10</v>
      </c>
      <c r="AY13" s="62" t="str" cm="1">
        <f t="array" ref="AY13">_xlfn.IFS(AX13="","",_xlfn.NUMBERVALUE(AX13)=0,"P",_xlfn.NUMBERVALUE(AX13)&gt;0,"O")</f>
        <v>O</v>
      </c>
      <c r="AZ13" s="62">
        <f>ROWS($AO$5:AO13)</f>
        <v>9</v>
      </c>
      <c r="BA13" s="62">
        <f t="shared" si="19"/>
        <v>9</v>
      </c>
      <c r="BB13" s="62" t="str">
        <f t="shared" si="20"/>
        <v/>
      </c>
      <c r="BD13" s="35" t="e">
        <f t="shared" si="21"/>
        <v>#N/A</v>
      </c>
      <c r="BE13" s="35" t="str">
        <f t="shared" si="9"/>
        <v>36</v>
      </c>
      <c r="BF13" s="35" t="str">
        <f t="shared" si="10"/>
        <v/>
      </c>
      <c r="BG13" s="35" t="str">
        <f t="shared" si="11"/>
        <v/>
      </c>
      <c r="BH13" s="63" t="str">
        <f t="shared" si="12"/>
        <v/>
      </c>
      <c r="BI13" s="35" t="str">
        <f t="shared" si="13"/>
        <v/>
      </c>
      <c r="BJ13" s="35" t="str">
        <f t="shared" si="22"/>
        <v/>
      </c>
      <c r="BK13" s="35" t="str">
        <f t="shared" si="14"/>
        <v/>
      </c>
      <c r="BL13" s="63" t="str">
        <f t="shared" si="23"/>
        <v/>
      </c>
      <c r="BM13" s="35" t="str">
        <f t="shared" si="15"/>
        <v/>
      </c>
      <c r="BN13" s="35" t="str">
        <f t="shared" si="16"/>
        <v/>
      </c>
      <c r="BP13" s="35">
        <v>9</v>
      </c>
      <c r="BQ13" s="35" t="str">
        <f t="shared" si="24"/>
        <v/>
      </c>
      <c r="BR13" s="63" t="str">
        <f t="shared" si="25"/>
        <v/>
      </c>
      <c r="BS13" s="35" t="str">
        <f t="shared" si="26"/>
        <v/>
      </c>
      <c r="BT13" s="35" t="str">
        <f t="shared" si="27"/>
        <v/>
      </c>
      <c r="BU13" s="63" t="str">
        <f t="shared" si="28"/>
        <v/>
      </c>
      <c r="BV13" s="64" t="str">
        <f t="shared" si="29"/>
        <v/>
      </c>
      <c r="BY13" s="62">
        <f>ROWS($AO$5:AO13)</f>
        <v>9</v>
      </c>
      <c r="BZ13" s="62" t="str">
        <f t="shared" si="30"/>
        <v/>
      </c>
      <c r="CA13" s="62" t="str">
        <f t="shared" si="31"/>
        <v/>
      </c>
      <c r="CC13" s="35" t="e">
        <f t="shared" si="32"/>
        <v>#N/A</v>
      </c>
      <c r="CD13" s="35" t="str">
        <f t="shared" si="33"/>
        <v>36</v>
      </c>
      <c r="CE13" s="35" t="str">
        <f t="shared" si="34"/>
        <v/>
      </c>
      <c r="CF13" s="35" t="str">
        <f t="shared" si="35"/>
        <v/>
      </c>
      <c r="CG13" s="63" t="str">
        <f t="shared" si="36"/>
        <v/>
      </c>
      <c r="CH13" s="35" t="str">
        <f t="shared" si="37"/>
        <v/>
      </c>
      <c r="CI13" s="63" t="str">
        <f t="shared" si="38"/>
        <v/>
      </c>
      <c r="CJ13" s="35" t="str">
        <f t="shared" si="39"/>
        <v/>
      </c>
      <c r="CK13" s="35" t="str">
        <f t="shared" si="40"/>
        <v/>
      </c>
      <c r="CM13" s="35">
        <v>9</v>
      </c>
      <c r="CN13" s="35" t="str">
        <f t="shared" si="41"/>
        <v/>
      </c>
      <c r="CO13" s="63" t="str">
        <f t="shared" si="42"/>
        <v/>
      </c>
      <c r="CP13" s="35" t="str">
        <f t="shared" si="43"/>
        <v/>
      </c>
      <c r="CQ13" s="63" t="str">
        <f t="shared" si="44"/>
        <v/>
      </c>
      <c r="CR13" s="35" t="str">
        <f t="shared" si="45"/>
        <v/>
      </c>
      <c r="CS13" s="35" t="str">
        <f t="shared" si="46"/>
        <v/>
      </c>
    </row>
    <row r="14" spans="1:98" ht="15.5" customHeight="1" x14ac:dyDescent="0.3">
      <c r="A14" s="51"/>
      <c r="B14" s="28"/>
      <c r="C14" s="28"/>
      <c r="D14" s="29"/>
      <c r="E14" s="53"/>
      <c r="F14" s="29"/>
      <c r="G14" s="30"/>
      <c r="H14" s="42" t="str">
        <f t="shared" si="0"/>
        <v/>
      </c>
      <c r="AO14" s="35" t="str">
        <f>IF(AP14="","",COUNTIF($AP$5:AP14,AP14))</f>
        <v/>
      </c>
      <c r="AP14" s="35" t="str">
        <f t="shared" si="1"/>
        <v/>
      </c>
      <c r="AQ14" s="35" t="str">
        <f t="shared" si="18"/>
        <v/>
      </c>
      <c r="AR14" s="65" t="str">
        <f t="shared" si="2"/>
        <v/>
      </c>
      <c r="AS14" s="66" t="str">
        <f t="shared" si="3"/>
        <v/>
      </c>
      <c r="AT14" s="35" t="str">
        <f t="shared" si="4"/>
        <v/>
      </c>
      <c r="AU14" s="65" t="str">
        <f t="shared" si="5"/>
        <v/>
      </c>
      <c r="AV14" s="65" t="str">
        <f t="shared" si="6"/>
        <v/>
      </c>
      <c r="AW14" s="67" t="str">
        <f t="shared" si="7"/>
        <v/>
      </c>
      <c r="AX14" s="67" t="str">
        <f t="shared" si="8"/>
        <v/>
      </c>
      <c r="AY14" s="62" t="str" cm="1">
        <f t="array" ref="AY14">_xlfn.IFS(AX14="","",_xlfn.NUMBERVALUE(AX14)=0,"P",_xlfn.NUMBERVALUE(AX14)&gt;0,"O")</f>
        <v/>
      </c>
      <c r="AZ14" s="62">
        <f>ROWS($AO$5:AO14)</f>
        <v>10</v>
      </c>
      <c r="BA14" s="62" t="str">
        <f t="shared" si="19"/>
        <v/>
      </c>
      <c r="BB14" s="62" t="str">
        <f t="shared" si="20"/>
        <v/>
      </c>
      <c r="BD14" s="35" t="e">
        <f t="shared" si="21"/>
        <v>#N/A</v>
      </c>
      <c r="BE14" s="35" t="str">
        <f t="shared" si="9"/>
        <v>36</v>
      </c>
      <c r="BF14" s="35" t="str">
        <f t="shared" si="10"/>
        <v/>
      </c>
      <c r="BG14" s="35" t="str">
        <f t="shared" si="11"/>
        <v/>
      </c>
      <c r="BH14" s="63" t="str">
        <f t="shared" si="12"/>
        <v/>
      </c>
      <c r="BI14" s="35" t="str">
        <f t="shared" si="13"/>
        <v/>
      </c>
      <c r="BJ14" s="35" t="str">
        <f t="shared" si="22"/>
        <v/>
      </c>
      <c r="BK14" s="35" t="str">
        <f t="shared" si="14"/>
        <v/>
      </c>
      <c r="BL14" s="63" t="str">
        <f t="shared" si="23"/>
        <v/>
      </c>
      <c r="BM14" s="35" t="str">
        <f t="shared" si="15"/>
        <v/>
      </c>
      <c r="BN14" s="35" t="str">
        <f t="shared" si="16"/>
        <v/>
      </c>
      <c r="BP14" s="35">
        <v>10</v>
      </c>
      <c r="BQ14" s="35" t="str">
        <f t="shared" si="24"/>
        <v/>
      </c>
      <c r="BR14" s="63" t="str">
        <f t="shared" si="25"/>
        <v/>
      </c>
      <c r="BS14" s="35" t="str">
        <f t="shared" si="26"/>
        <v/>
      </c>
      <c r="BT14" s="35" t="str">
        <f t="shared" si="27"/>
        <v/>
      </c>
      <c r="BU14" s="63" t="str">
        <f t="shared" si="28"/>
        <v/>
      </c>
      <c r="BV14" s="64" t="str">
        <f t="shared" si="29"/>
        <v/>
      </c>
      <c r="BY14" s="62">
        <f>ROWS($AO$5:AO14)</f>
        <v>10</v>
      </c>
      <c r="BZ14" s="62" t="str">
        <f t="shared" si="30"/>
        <v/>
      </c>
      <c r="CA14" s="62" t="str">
        <f t="shared" si="31"/>
        <v/>
      </c>
      <c r="CC14" s="35" t="e">
        <f t="shared" si="32"/>
        <v>#N/A</v>
      </c>
      <c r="CD14" s="35" t="str">
        <f t="shared" si="33"/>
        <v>36</v>
      </c>
      <c r="CE14" s="35" t="str">
        <f t="shared" si="34"/>
        <v/>
      </c>
      <c r="CF14" s="35" t="str">
        <f t="shared" si="35"/>
        <v/>
      </c>
      <c r="CG14" s="63" t="str">
        <f t="shared" si="36"/>
        <v/>
      </c>
      <c r="CH14" s="35" t="str">
        <f t="shared" si="37"/>
        <v/>
      </c>
      <c r="CI14" s="63" t="str">
        <f t="shared" si="38"/>
        <v/>
      </c>
      <c r="CJ14" s="35" t="str">
        <f t="shared" si="39"/>
        <v/>
      </c>
      <c r="CK14" s="35" t="str">
        <f t="shared" si="40"/>
        <v/>
      </c>
      <c r="CM14" s="35">
        <v>10</v>
      </c>
      <c r="CN14" s="35" t="str">
        <f t="shared" si="41"/>
        <v/>
      </c>
      <c r="CO14" s="63" t="str">
        <f t="shared" si="42"/>
        <v/>
      </c>
      <c r="CP14" s="35" t="str">
        <f t="shared" si="43"/>
        <v/>
      </c>
      <c r="CQ14" s="63" t="str">
        <f t="shared" si="44"/>
        <v/>
      </c>
      <c r="CR14" s="35" t="str">
        <f t="shared" si="45"/>
        <v/>
      </c>
      <c r="CS14" s="35" t="str">
        <f t="shared" si="46"/>
        <v/>
      </c>
    </row>
    <row r="15" spans="1:98" ht="15.5" customHeight="1" x14ac:dyDescent="0.3">
      <c r="A15" s="51"/>
      <c r="B15" s="28"/>
      <c r="C15" s="28"/>
      <c r="D15" s="29"/>
      <c r="E15" s="53"/>
      <c r="F15" s="29"/>
      <c r="G15" s="30"/>
      <c r="H15" s="42" t="str">
        <f t="shared" si="0"/>
        <v/>
      </c>
      <c r="AO15" s="35" t="str">
        <f>IF(AP15="","",COUNTIF($AP$5:AP15,AP15))</f>
        <v/>
      </c>
      <c r="AP15" s="35" t="str">
        <f t="shared" si="1"/>
        <v/>
      </c>
      <c r="AQ15" s="35" t="str">
        <f t="shared" si="18"/>
        <v/>
      </c>
      <c r="AR15" s="65" t="str">
        <f t="shared" si="2"/>
        <v/>
      </c>
      <c r="AS15" s="66" t="str">
        <f t="shared" si="3"/>
        <v/>
      </c>
      <c r="AT15" s="35" t="str">
        <f t="shared" si="4"/>
        <v/>
      </c>
      <c r="AU15" s="65" t="str">
        <f t="shared" si="5"/>
        <v/>
      </c>
      <c r="AV15" s="65" t="str">
        <f t="shared" si="6"/>
        <v/>
      </c>
      <c r="AW15" s="67" t="str">
        <f t="shared" si="7"/>
        <v/>
      </c>
      <c r="AX15" s="67" t="str">
        <f t="shared" si="8"/>
        <v/>
      </c>
      <c r="AY15" s="62" t="str" cm="1">
        <f t="array" ref="AY15">_xlfn.IFS(AX15="","",_xlfn.NUMBERVALUE(AX15)=0,"P",_xlfn.NUMBERVALUE(AX15)&gt;0,"O")</f>
        <v/>
      </c>
      <c r="AZ15" s="62">
        <f>ROWS($AO$5:AO15)</f>
        <v>11</v>
      </c>
      <c r="BA15" s="62" t="str">
        <f t="shared" si="19"/>
        <v/>
      </c>
      <c r="BB15" s="62" t="str">
        <f t="shared" si="20"/>
        <v/>
      </c>
      <c r="BD15" s="35" t="e">
        <f t="shared" si="21"/>
        <v>#N/A</v>
      </c>
      <c r="BE15" s="35" t="str">
        <f t="shared" si="9"/>
        <v>36</v>
      </c>
      <c r="BF15" s="35" t="str">
        <f t="shared" si="10"/>
        <v/>
      </c>
      <c r="BG15" s="35" t="str">
        <f t="shared" si="11"/>
        <v/>
      </c>
      <c r="BH15" s="63" t="str">
        <f t="shared" si="12"/>
        <v/>
      </c>
      <c r="BI15" s="35" t="str">
        <f t="shared" si="13"/>
        <v/>
      </c>
      <c r="BJ15" s="35" t="str">
        <f t="shared" si="22"/>
        <v/>
      </c>
      <c r="BK15" s="35" t="str">
        <f t="shared" si="14"/>
        <v/>
      </c>
      <c r="BL15" s="63" t="str">
        <f t="shared" si="23"/>
        <v/>
      </c>
      <c r="BM15" s="35" t="str">
        <f t="shared" si="15"/>
        <v/>
      </c>
      <c r="BN15" s="35" t="str">
        <f t="shared" si="16"/>
        <v/>
      </c>
      <c r="BP15" s="35">
        <v>11</v>
      </c>
      <c r="BQ15" s="35" t="str">
        <f t="shared" si="24"/>
        <v/>
      </c>
      <c r="BR15" s="63" t="str">
        <f t="shared" si="25"/>
        <v/>
      </c>
      <c r="BS15" s="35" t="str">
        <f t="shared" si="26"/>
        <v/>
      </c>
      <c r="BT15" s="35" t="str">
        <f t="shared" si="27"/>
        <v/>
      </c>
      <c r="BU15" s="63" t="str">
        <f t="shared" si="28"/>
        <v/>
      </c>
      <c r="BV15" s="64" t="str">
        <f t="shared" si="29"/>
        <v/>
      </c>
      <c r="BY15" s="62">
        <f>ROWS($AO$5:AO15)</f>
        <v>11</v>
      </c>
      <c r="BZ15" s="62" t="str">
        <f t="shared" si="30"/>
        <v/>
      </c>
      <c r="CA15" s="62" t="str">
        <f t="shared" si="31"/>
        <v/>
      </c>
      <c r="CC15" s="35" t="e">
        <f t="shared" si="32"/>
        <v>#N/A</v>
      </c>
      <c r="CD15" s="35" t="str">
        <f t="shared" si="33"/>
        <v>36</v>
      </c>
      <c r="CE15" s="35" t="str">
        <f t="shared" si="34"/>
        <v/>
      </c>
      <c r="CF15" s="35" t="str">
        <f t="shared" si="35"/>
        <v/>
      </c>
      <c r="CG15" s="63" t="str">
        <f t="shared" si="36"/>
        <v/>
      </c>
      <c r="CH15" s="35" t="str">
        <f t="shared" si="37"/>
        <v/>
      </c>
      <c r="CI15" s="63" t="str">
        <f t="shared" si="38"/>
        <v/>
      </c>
      <c r="CJ15" s="35" t="str">
        <f t="shared" si="39"/>
        <v/>
      </c>
      <c r="CK15" s="35" t="str">
        <f t="shared" si="40"/>
        <v/>
      </c>
      <c r="CM15" s="35">
        <v>11</v>
      </c>
      <c r="CN15" s="35" t="str">
        <f t="shared" si="41"/>
        <v/>
      </c>
      <c r="CO15" s="63" t="str">
        <f t="shared" si="42"/>
        <v/>
      </c>
      <c r="CP15" s="35" t="str">
        <f t="shared" si="43"/>
        <v/>
      </c>
      <c r="CQ15" s="63" t="str">
        <f t="shared" si="44"/>
        <v/>
      </c>
      <c r="CR15" s="35" t="str">
        <f t="shared" si="45"/>
        <v/>
      </c>
      <c r="CS15" s="35" t="str">
        <f t="shared" si="46"/>
        <v/>
      </c>
    </row>
    <row r="16" spans="1:98" ht="15.5" customHeight="1" x14ac:dyDescent="0.3">
      <c r="A16" s="51"/>
      <c r="B16" s="28"/>
      <c r="C16" s="28"/>
      <c r="D16" s="29"/>
      <c r="E16" s="53"/>
      <c r="F16" s="29"/>
      <c r="G16" s="30"/>
      <c r="H16" s="42" t="str">
        <f t="shared" si="0"/>
        <v/>
      </c>
      <c r="AO16" s="35" t="str">
        <f>IF(AP16="","",COUNTIF($AP$5:AP16,AP16))</f>
        <v/>
      </c>
      <c r="AP16" s="35" t="str">
        <f t="shared" si="1"/>
        <v/>
      </c>
      <c r="AQ16" s="35" t="str">
        <f t="shared" si="18"/>
        <v/>
      </c>
      <c r="AR16" s="65" t="str">
        <f t="shared" si="2"/>
        <v/>
      </c>
      <c r="AS16" s="66" t="str">
        <f t="shared" si="3"/>
        <v/>
      </c>
      <c r="AT16" s="35" t="str">
        <f t="shared" si="4"/>
        <v/>
      </c>
      <c r="AU16" s="65" t="str">
        <f t="shared" si="5"/>
        <v/>
      </c>
      <c r="AV16" s="65" t="str">
        <f t="shared" si="6"/>
        <v/>
      </c>
      <c r="AW16" s="67" t="str">
        <f t="shared" si="7"/>
        <v/>
      </c>
      <c r="AX16" s="67" t="str">
        <f t="shared" si="8"/>
        <v/>
      </c>
      <c r="AY16" s="62" t="str" cm="1">
        <f t="array" ref="AY16">_xlfn.IFS(AX16="","",_xlfn.NUMBERVALUE(AX16)=0,"P",_xlfn.NUMBERVALUE(AX16)&gt;0,"O")</f>
        <v/>
      </c>
      <c r="AZ16" s="62">
        <f>ROWS($AO$5:AO16)</f>
        <v>12</v>
      </c>
      <c r="BA16" s="62" t="str">
        <f t="shared" si="19"/>
        <v/>
      </c>
      <c r="BB16" s="62" t="str">
        <f t="shared" si="20"/>
        <v/>
      </c>
      <c r="BD16" s="35" t="e">
        <f t="shared" si="21"/>
        <v>#N/A</v>
      </c>
      <c r="BE16" s="35" t="str">
        <f t="shared" si="9"/>
        <v>36</v>
      </c>
      <c r="BF16" s="35" t="str">
        <f t="shared" si="10"/>
        <v/>
      </c>
      <c r="BG16" s="35" t="str">
        <f t="shared" si="11"/>
        <v/>
      </c>
      <c r="BH16" s="63" t="str">
        <f t="shared" si="12"/>
        <v/>
      </c>
      <c r="BI16" s="35" t="str">
        <f t="shared" si="13"/>
        <v/>
      </c>
      <c r="BJ16" s="35" t="str">
        <f t="shared" si="22"/>
        <v/>
      </c>
      <c r="BK16" s="35" t="str">
        <f t="shared" si="14"/>
        <v/>
      </c>
      <c r="BL16" s="63" t="str">
        <f t="shared" si="23"/>
        <v/>
      </c>
      <c r="BM16" s="35" t="str">
        <f t="shared" si="15"/>
        <v/>
      </c>
      <c r="BN16" s="35" t="str">
        <f t="shared" si="16"/>
        <v/>
      </c>
      <c r="BP16" s="35">
        <v>12</v>
      </c>
      <c r="BQ16" s="35" t="str">
        <f t="shared" si="24"/>
        <v/>
      </c>
      <c r="BR16" s="63" t="str">
        <f t="shared" si="25"/>
        <v/>
      </c>
      <c r="BS16" s="35" t="str">
        <f t="shared" si="26"/>
        <v/>
      </c>
      <c r="BT16" s="35" t="str">
        <f t="shared" si="27"/>
        <v/>
      </c>
      <c r="BU16" s="63" t="str">
        <f t="shared" si="28"/>
        <v/>
      </c>
      <c r="BV16" s="64" t="str">
        <f t="shared" si="29"/>
        <v/>
      </c>
      <c r="BY16" s="62">
        <f>ROWS($AO$5:AO16)</f>
        <v>12</v>
      </c>
      <c r="BZ16" s="62" t="str">
        <f t="shared" si="30"/>
        <v/>
      </c>
      <c r="CA16" s="62" t="str">
        <f t="shared" si="31"/>
        <v/>
      </c>
      <c r="CC16" s="35" t="e">
        <f t="shared" si="32"/>
        <v>#N/A</v>
      </c>
      <c r="CD16" s="35" t="str">
        <f t="shared" si="33"/>
        <v>36</v>
      </c>
      <c r="CE16" s="35" t="str">
        <f t="shared" si="34"/>
        <v/>
      </c>
      <c r="CF16" s="35" t="str">
        <f t="shared" si="35"/>
        <v/>
      </c>
      <c r="CG16" s="63" t="str">
        <f t="shared" si="36"/>
        <v/>
      </c>
      <c r="CH16" s="35" t="str">
        <f t="shared" si="37"/>
        <v/>
      </c>
      <c r="CI16" s="63" t="str">
        <f t="shared" si="38"/>
        <v/>
      </c>
      <c r="CJ16" s="35" t="str">
        <f t="shared" si="39"/>
        <v/>
      </c>
      <c r="CK16" s="35" t="str">
        <f t="shared" si="40"/>
        <v/>
      </c>
      <c r="CM16" s="35">
        <v>12</v>
      </c>
      <c r="CN16" s="35" t="str">
        <f t="shared" si="41"/>
        <v/>
      </c>
      <c r="CO16" s="63" t="str">
        <f t="shared" si="42"/>
        <v/>
      </c>
      <c r="CP16" s="35" t="str">
        <f t="shared" si="43"/>
        <v/>
      </c>
      <c r="CQ16" s="63" t="str">
        <f t="shared" si="44"/>
        <v/>
      </c>
      <c r="CR16" s="35" t="str">
        <f t="shared" si="45"/>
        <v/>
      </c>
      <c r="CS16" s="35" t="str">
        <f t="shared" si="46"/>
        <v/>
      </c>
    </row>
    <row r="17" spans="1:97" ht="15.5" customHeight="1" x14ac:dyDescent="0.3">
      <c r="A17" s="51"/>
      <c r="B17" s="28"/>
      <c r="C17" s="28"/>
      <c r="D17" s="29"/>
      <c r="E17" s="53"/>
      <c r="F17" s="29"/>
      <c r="G17" s="30"/>
      <c r="H17" s="42" t="str">
        <f t="shared" si="0"/>
        <v/>
      </c>
      <c r="AO17" s="35" t="str">
        <f>IF(AP17="","",COUNTIF($AP$5:AP17,AP17))</f>
        <v/>
      </c>
      <c r="AP17" s="35" t="str">
        <f t="shared" si="1"/>
        <v/>
      </c>
      <c r="AQ17" s="35" t="str">
        <f t="shared" si="18"/>
        <v/>
      </c>
      <c r="AR17" s="65" t="str">
        <f t="shared" si="2"/>
        <v/>
      </c>
      <c r="AS17" s="66" t="str">
        <f t="shared" si="3"/>
        <v/>
      </c>
      <c r="AT17" s="35" t="str">
        <f t="shared" si="4"/>
        <v/>
      </c>
      <c r="AU17" s="65" t="str">
        <f t="shared" si="5"/>
        <v/>
      </c>
      <c r="AV17" s="65" t="str">
        <f t="shared" si="6"/>
        <v/>
      </c>
      <c r="AW17" s="67" t="str">
        <f t="shared" si="7"/>
        <v/>
      </c>
      <c r="AX17" s="67" t="str">
        <f t="shared" si="8"/>
        <v/>
      </c>
      <c r="AY17" s="62" t="str" cm="1">
        <f t="array" ref="AY17">_xlfn.IFS(AX17="","",_xlfn.NUMBERVALUE(AX17)=0,"P",_xlfn.NUMBERVALUE(AX17)&gt;0,"O")</f>
        <v/>
      </c>
      <c r="AZ17" s="62">
        <f>ROWS($AO$5:AO17)</f>
        <v>13</v>
      </c>
      <c r="BA17" s="62" t="str">
        <f t="shared" si="19"/>
        <v/>
      </c>
      <c r="BB17" s="62" t="str">
        <f t="shared" si="20"/>
        <v/>
      </c>
      <c r="BD17" s="35" t="e">
        <f t="shared" si="21"/>
        <v>#N/A</v>
      </c>
      <c r="BE17" s="35" t="str">
        <f t="shared" si="9"/>
        <v>36</v>
      </c>
      <c r="BF17" s="35" t="str">
        <f t="shared" si="10"/>
        <v/>
      </c>
      <c r="BG17" s="35" t="str">
        <f t="shared" si="11"/>
        <v/>
      </c>
      <c r="BH17" s="63" t="str">
        <f t="shared" si="12"/>
        <v/>
      </c>
      <c r="BI17" s="35" t="str">
        <f t="shared" si="13"/>
        <v/>
      </c>
      <c r="BJ17" s="35" t="str">
        <f t="shared" si="22"/>
        <v/>
      </c>
      <c r="BK17" s="35" t="str">
        <f t="shared" si="14"/>
        <v/>
      </c>
      <c r="BL17" s="63" t="str">
        <f t="shared" si="23"/>
        <v/>
      </c>
      <c r="BM17" s="35" t="str">
        <f t="shared" si="15"/>
        <v/>
      </c>
      <c r="BN17" s="35" t="str">
        <f t="shared" si="16"/>
        <v/>
      </c>
      <c r="BP17" s="35">
        <v>13</v>
      </c>
      <c r="BQ17" s="35" t="str">
        <f t="shared" si="24"/>
        <v/>
      </c>
      <c r="BR17" s="63" t="str">
        <f t="shared" si="25"/>
        <v/>
      </c>
      <c r="BS17" s="35" t="str">
        <f t="shared" si="26"/>
        <v/>
      </c>
      <c r="BT17" s="35" t="str">
        <f t="shared" si="27"/>
        <v/>
      </c>
      <c r="BU17" s="63" t="str">
        <f t="shared" si="28"/>
        <v/>
      </c>
      <c r="BV17" s="64" t="str">
        <f t="shared" si="29"/>
        <v/>
      </c>
      <c r="BY17" s="62">
        <f>ROWS($AO$5:AO17)</f>
        <v>13</v>
      </c>
      <c r="BZ17" s="62" t="str">
        <f t="shared" si="30"/>
        <v/>
      </c>
      <c r="CA17" s="62" t="str">
        <f t="shared" si="31"/>
        <v/>
      </c>
      <c r="CC17" s="35" t="e">
        <f t="shared" si="32"/>
        <v>#N/A</v>
      </c>
      <c r="CD17" s="35" t="str">
        <f t="shared" si="33"/>
        <v>36</v>
      </c>
      <c r="CE17" s="35" t="str">
        <f t="shared" si="34"/>
        <v/>
      </c>
      <c r="CF17" s="35" t="str">
        <f t="shared" si="35"/>
        <v/>
      </c>
      <c r="CG17" s="63" t="str">
        <f t="shared" si="36"/>
        <v/>
      </c>
      <c r="CH17" s="35" t="str">
        <f t="shared" si="37"/>
        <v/>
      </c>
      <c r="CI17" s="63" t="str">
        <f t="shared" si="38"/>
        <v/>
      </c>
      <c r="CJ17" s="35" t="str">
        <f t="shared" si="39"/>
        <v/>
      </c>
      <c r="CK17" s="35" t="str">
        <f t="shared" si="40"/>
        <v/>
      </c>
      <c r="CM17" s="35">
        <v>13</v>
      </c>
      <c r="CN17" s="35" t="str">
        <f t="shared" si="41"/>
        <v/>
      </c>
      <c r="CO17" s="63" t="str">
        <f t="shared" si="42"/>
        <v/>
      </c>
      <c r="CP17" s="35" t="str">
        <f t="shared" si="43"/>
        <v/>
      </c>
      <c r="CQ17" s="63" t="str">
        <f t="shared" si="44"/>
        <v/>
      </c>
      <c r="CR17" s="35" t="str">
        <f t="shared" si="45"/>
        <v/>
      </c>
      <c r="CS17" s="35" t="str">
        <f t="shared" si="46"/>
        <v/>
      </c>
    </row>
    <row r="18" spans="1:97" ht="15.5" customHeight="1" x14ac:dyDescent="0.3">
      <c r="A18" s="51"/>
      <c r="B18" s="28"/>
      <c r="C18" s="28"/>
      <c r="D18" s="29"/>
      <c r="E18" s="53"/>
      <c r="F18" s="29"/>
      <c r="G18" s="30"/>
      <c r="H18" s="42" t="str">
        <f t="shared" si="0"/>
        <v/>
      </c>
      <c r="AO18" s="35" t="str">
        <f>IF(AP18="","",COUNTIF($AP$5:AP18,AP18))</f>
        <v/>
      </c>
      <c r="AP18" s="35" t="str">
        <f t="shared" si="1"/>
        <v/>
      </c>
      <c r="AQ18" s="35" t="str">
        <f t="shared" si="18"/>
        <v/>
      </c>
      <c r="AR18" s="65" t="str">
        <f t="shared" si="2"/>
        <v/>
      </c>
      <c r="AS18" s="66" t="str">
        <f t="shared" si="3"/>
        <v/>
      </c>
      <c r="AT18" s="35" t="str">
        <f t="shared" si="4"/>
        <v/>
      </c>
      <c r="AU18" s="65" t="str">
        <f t="shared" si="5"/>
        <v/>
      </c>
      <c r="AV18" s="65" t="str">
        <f t="shared" si="6"/>
        <v/>
      </c>
      <c r="AW18" s="67" t="str">
        <f t="shared" si="7"/>
        <v/>
      </c>
      <c r="AX18" s="67" t="str">
        <f t="shared" si="8"/>
        <v/>
      </c>
      <c r="AY18" s="62" t="str" cm="1">
        <f t="array" ref="AY18">_xlfn.IFS(AX18="","",_xlfn.NUMBERVALUE(AX18)=0,"P",_xlfn.NUMBERVALUE(AX18)&gt;0,"O")</f>
        <v/>
      </c>
      <c r="AZ18" s="62">
        <f>ROWS($AO$5:AO18)</f>
        <v>14</v>
      </c>
      <c r="BA18" s="62" t="str">
        <f t="shared" si="19"/>
        <v/>
      </c>
      <c r="BB18" s="62" t="str">
        <f t="shared" si="20"/>
        <v/>
      </c>
      <c r="BD18" s="35" t="e">
        <f t="shared" si="21"/>
        <v>#N/A</v>
      </c>
      <c r="BE18" s="35" t="str">
        <f t="shared" si="9"/>
        <v>36</v>
      </c>
      <c r="BF18" s="35" t="str">
        <f t="shared" si="10"/>
        <v/>
      </c>
      <c r="BG18" s="35" t="str">
        <f t="shared" si="11"/>
        <v/>
      </c>
      <c r="BH18" s="63" t="str">
        <f t="shared" si="12"/>
        <v/>
      </c>
      <c r="BI18" s="35" t="str">
        <f t="shared" si="13"/>
        <v/>
      </c>
      <c r="BJ18" s="35" t="str">
        <f t="shared" si="22"/>
        <v/>
      </c>
      <c r="BK18" s="35" t="str">
        <f t="shared" si="14"/>
        <v/>
      </c>
      <c r="BL18" s="63" t="str">
        <f t="shared" si="23"/>
        <v/>
      </c>
      <c r="BM18" s="35" t="str">
        <f t="shared" si="15"/>
        <v/>
      </c>
      <c r="BN18" s="35" t="str">
        <f t="shared" si="16"/>
        <v/>
      </c>
      <c r="BP18" s="35">
        <v>14</v>
      </c>
      <c r="BQ18" s="35" t="str">
        <f t="shared" si="24"/>
        <v/>
      </c>
      <c r="BR18" s="63" t="str">
        <f t="shared" si="25"/>
        <v/>
      </c>
      <c r="BS18" s="35" t="str">
        <f t="shared" si="26"/>
        <v/>
      </c>
      <c r="BT18" s="35" t="str">
        <f t="shared" si="27"/>
        <v/>
      </c>
      <c r="BU18" s="63" t="str">
        <f t="shared" si="28"/>
        <v/>
      </c>
      <c r="BV18" s="64" t="str">
        <f t="shared" si="29"/>
        <v/>
      </c>
      <c r="BY18" s="62">
        <f>ROWS($AO$5:AO18)</f>
        <v>14</v>
      </c>
      <c r="BZ18" s="62" t="str">
        <f t="shared" si="30"/>
        <v/>
      </c>
      <c r="CA18" s="62" t="str">
        <f t="shared" si="31"/>
        <v/>
      </c>
      <c r="CC18" s="35" t="e">
        <f t="shared" si="32"/>
        <v>#N/A</v>
      </c>
      <c r="CD18" s="35" t="str">
        <f t="shared" si="33"/>
        <v>36</v>
      </c>
      <c r="CE18" s="35" t="str">
        <f t="shared" si="34"/>
        <v/>
      </c>
      <c r="CF18" s="35" t="str">
        <f t="shared" si="35"/>
        <v/>
      </c>
      <c r="CG18" s="63" t="str">
        <f t="shared" si="36"/>
        <v/>
      </c>
      <c r="CH18" s="35" t="str">
        <f t="shared" si="37"/>
        <v/>
      </c>
      <c r="CI18" s="63" t="str">
        <f t="shared" si="38"/>
        <v/>
      </c>
      <c r="CJ18" s="35" t="str">
        <f t="shared" si="39"/>
        <v/>
      </c>
      <c r="CK18" s="35" t="str">
        <f t="shared" si="40"/>
        <v/>
      </c>
      <c r="CM18" s="35">
        <v>14</v>
      </c>
      <c r="CN18" s="35" t="str">
        <f t="shared" si="41"/>
        <v/>
      </c>
      <c r="CO18" s="63" t="str">
        <f t="shared" si="42"/>
        <v/>
      </c>
      <c r="CP18" s="35" t="str">
        <f t="shared" si="43"/>
        <v/>
      </c>
      <c r="CQ18" s="63" t="str">
        <f t="shared" si="44"/>
        <v/>
      </c>
      <c r="CR18" s="35" t="str">
        <f t="shared" si="45"/>
        <v/>
      </c>
      <c r="CS18" s="35" t="str">
        <f t="shared" si="46"/>
        <v/>
      </c>
    </row>
    <row r="19" spans="1:97" ht="15.5" customHeight="1" x14ac:dyDescent="0.3">
      <c r="A19" s="51"/>
      <c r="B19" s="28"/>
      <c r="C19" s="28"/>
      <c r="D19" s="29"/>
      <c r="E19" s="53"/>
      <c r="F19" s="29"/>
      <c r="G19" s="30"/>
      <c r="H19" s="42" t="str">
        <f t="shared" si="0"/>
        <v/>
      </c>
      <c r="AO19" s="35" t="str">
        <f>IF(AP19="","",COUNTIF($AP$5:AP19,AP19))</f>
        <v/>
      </c>
      <c r="AP19" s="35" t="str">
        <f t="shared" si="1"/>
        <v/>
      </c>
      <c r="AQ19" s="35" t="str">
        <f t="shared" si="18"/>
        <v/>
      </c>
      <c r="AR19" s="65" t="str">
        <f t="shared" si="2"/>
        <v/>
      </c>
      <c r="AS19" s="66" t="str">
        <f t="shared" si="3"/>
        <v/>
      </c>
      <c r="AT19" s="35" t="str">
        <f t="shared" si="4"/>
        <v/>
      </c>
      <c r="AU19" s="65" t="str">
        <f t="shared" si="5"/>
        <v/>
      </c>
      <c r="AV19" s="65" t="str">
        <f t="shared" si="6"/>
        <v/>
      </c>
      <c r="AW19" s="67" t="str">
        <f t="shared" si="7"/>
        <v/>
      </c>
      <c r="AX19" s="67" t="str">
        <f t="shared" si="8"/>
        <v/>
      </c>
      <c r="AY19" s="62" t="str" cm="1">
        <f t="array" ref="AY19">_xlfn.IFS(AX19="","",_xlfn.NUMBERVALUE(AX19)=0,"P",_xlfn.NUMBERVALUE(AX19)&gt;0,"O")</f>
        <v/>
      </c>
      <c r="AZ19" s="62">
        <f>ROWS($AO$5:AO19)</f>
        <v>15</v>
      </c>
      <c r="BA19" s="62" t="str">
        <f t="shared" si="19"/>
        <v/>
      </c>
      <c r="BB19" s="62" t="str">
        <f t="shared" si="20"/>
        <v/>
      </c>
      <c r="BD19" s="35" t="e">
        <f t="shared" si="21"/>
        <v>#N/A</v>
      </c>
      <c r="BE19" s="35" t="str">
        <f t="shared" si="9"/>
        <v>36</v>
      </c>
      <c r="BF19" s="35" t="str">
        <f t="shared" si="10"/>
        <v/>
      </c>
      <c r="BG19" s="35" t="str">
        <f t="shared" si="11"/>
        <v/>
      </c>
      <c r="BH19" s="63" t="str">
        <f t="shared" si="12"/>
        <v/>
      </c>
      <c r="BI19" s="35" t="str">
        <f t="shared" si="13"/>
        <v/>
      </c>
      <c r="BJ19" s="35" t="str">
        <f t="shared" si="22"/>
        <v/>
      </c>
      <c r="BK19" s="35" t="str">
        <f t="shared" si="14"/>
        <v/>
      </c>
      <c r="BL19" s="63" t="str">
        <f t="shared" si="23"/>
        <v/>
      </c>
      <c r="BM19" s="35" t="str">
        <f t="shared" si="15"/>
        <v/>
      </c>
      <c r="BN19" s="35" t="str">
        <f t="shared" si="16"/>
        <v/>
      </c>
      <c r="BP19" s="35">
        <v>15</v>
      </c>
      <c r="BQ19" s="35" t="str">
        <f t="shared" si="24"/>
        <v/>
      </c>
      <c r="BR19" s="63" t="str">
        <f t="shared" si="25"/>
        <v/>
      </c>
      <c r="BS19" s="35" t="str">
        <f t="shared" si="26"/>
        <v/>
      </c>
      <c r="BT19" s="35" t="str">
        <f t="shared" si="27"/>
        <v/>
      </c>
      <c r="BU19" s="63" t="str">
        <f t="shared" si="28"/>
        <v/>
      </c>
      <c r="BV19" s="64" t="str">
        <f t="shared" si="29"/>
        <v/>
      </c>
      <c r="BY19" s="62">
        <f>ROWS($AO$5:AO19)</f>
        <v>15</v>
      </c>
      <c r="BZ19" s="62" t="str">
        <f t="shared" si="30"/>
        <v/>
      </c>
      <c r="CA19" s="62" t="str">
        <f t="shared" si="31"/>
        <v/>
      </c>
      <c r="CC19" s="35" t="e">
        <f t="shared" si="32"/>
        <v>#N/A</v>
      </c>
      <c r="CD19" s="35" t="str">
        <f t="shared" si="33"/>
        <v>36</v>
      </c>
      <c r="CE19" s="35" t="str">
        <f t="shared" si="34"/>
        <v/>
      </c>
      <c r="CF19" s="35" t="str">
        <f t="shared" si="35"/>
        <v/>
      </c>
      <c r="CG19" s="63" t="str">
        <f t="shared" si="36"/>
        <v/>
      </c>
      <c r="CH19" s="35" t="str">
        <f t="shared" si="37"/>
        <v/>
      </c>
      <c r="CI19" s="63" t="str">
        <f t="shared" si="38"/>
        <v/>
      </c>
      <c r="CJ19" s="35" t="str">
        <f t="shared" si="39"/>
        <v/>
      </c>
      <c r="CK19" s="35" t="str">
        <f t="shared" si="40"/>
        <v/>
      </c>
      <c r="CM19" s="35">
        <v>15</v>
      </c>
      <c r="CN19" s="35" t="str">
        <f t="shared" si="41"/>
        <v/>
      </c>
      <c r="CO19" s="63" t="str">
        <f t="shared" si="42"/>
        <v/>
      </c>
      <c r="CP19" s="35" t="str">
        <f t="shared" si="43"/>
        <v/>
      </c>
      <c r="CQ19" s="63" t="str">
        <f t="shared" si="44"/>
        <v/>
      </c>
      <c r="CR19" s="35" t="str">
        <f t="shared" si="45"/>
        <v/>
      </c>
      <c r="CS19" s="35" t="str">
        <f t="shared" si="46"/>
        <v/>
      </c>
    </row>
    <row r="20" spans="1:97" ht="15.5" customHeight="1" x14ac:dyDescent="0.3">
      <c r="A20" s="51"/>
      <c r="B20" s="28"/>
      <c r="C20" s="28"/>
      <c r="D20" s="29"/>
      <c r="E20" s="53"/>
      <c r="F20" s="29"/>
      <c r="G20" s="30"/>
      <c r="H20" s="42" t="str">
        <f t="shared" si="0"/>
        <v/>
      </c>
      <c r="AO20" s="35" t="str">
        <f>IF(AP20="","",COUNTIF($AP$5:AP20,AP20))</f>
        <v/>
      </c>
      <c r="AP20" s="35" t="str">
        <f t="shared" si="1"/>
        <v/>
      </c>
      <c r="AQ20" s="35" t="str">
        <f t="shared" si="18"/>
        <v/>
      </c>
      <c r="AR20" s="65" t="str">
        <f t="shared" si="2"/>
        <v/>
      </c>
      <c r="AS20" s="66" t="str">
        <f t="shared" si="3"/>
        <v/>
      </c>
      <c r="AT20" s="35" t="str">
        <f t="shared" si="4"/>
        <v/>
      </c>
      <c r="AU20" s="65" t="str">
        <f t="shared" si="5"/>
        <v/>
      </c>
      <c r="AV20" s="65" t="str">
        <f t="shared" si="6"/>
        <v/>
      </c>
      <c r="AW20" s="67" t="str">
        <f t="shared" si="7"/>
        <v/>
      </c>
      <c r="AX20" s="67" t="str">
        <f t="shared" si="8"/>
        <v/>
      </c>
      <c r="AY20" s="62" t="str" cm="1">
        <f t="array" ref="AY20">_xlfn.IFS(AX20="","",_xlfn.NUMBERVALUE(AX20)=0,"P",_xlfn.NUMBERVALUE(AX20)&gt;0,"O")</f>
        <v/>
      </c>
      <c r="AZ20" s="62">
        <f>ROWS($AO$5:AO20)</f>
        <v>16</v>
      </c>
      <c r="BA20" s="62" t="str">
        <f t="shared" si="19"/>
        <v/>
      </c>
      <c r="BB20" s="62" t="str">
        <f t="shared" si="20"/>
        <v/>
      </c>
      <c r="BD20" s="35" t="e">
        <f t="shared" si="21"/>
        <v>#N/A</v>
      </c>
      <c r="BE20" s="35" t="str">
        <f t="shared" si="9"/>
        <v>36</v>
      </c>
      <c r="BF20" s="35" t="str">
        <f t="shared" si="10"/>
        <v/>
      </c>
      <c r="BG20" s="35" t="str">
        <f t="shared" si="11"/>
        <v/>
      </c>
      <c r="BH20" s="63" t="str">
        <f t="shared" si="12"/>
        <v/>
      </c>
      <c r="BI20" s="35" t="str">
        <f t="shared" si="13"/>
        <v/>
      </c>
      <c r="BJ20" s="35" t="str">
        <f t="shared" si="22"/>
        <v/>
      </c>
      <c r="BK20" s="35" t="str">
        <f t="shared" si="14"/>
        <v/>
      </c>
      <c r="BL20" s="63" t="str">
        <f t="shared" si="23"/>
        <v/>
      </c>
      <c r="BM20" s="35" t="str">
        <f t="shared" si="15"/>
        <v/>
      </c>
      <c r="BN20" s="35" t="str">
        <f t="shared" si="16"/>
        <v/>
      </c>
      <c r="BP20" s="35">
        <v>16</v>
      </c>
      <c r="BQ20" s="35" t="str">
        <f t="shared" si="24"/>
        <v/>
      </c>
      <c r="BR20" s="63" t="str">
        <f t="shared" si="25"/>
        <v/>
      </c>
      <c r="BS20" s="35" t="str">
        <f t="shared" si="26"/>
        <v/>
      </c>
      <c r="BT20" s="35" t="str">
        <f t="shared" si="27"/>
        <v/>
      </c>
      <c r="BU20" s="63" t="str">
        <f t="shared" si="28"/>
        <v/>
      </c>
      <c r="BV20" s="64" t="str">
        <f t="shared" si="29"/>
        <v/>
      </c>
      <c r="BY20" s="62">
        <f>ROWS($AO$5:AO20)</f>
        <v>16</v>
      </c>
      <c r="BZ20" s="62" t="str">
        <f t="shared" si="30"/>
        <v/>
      </c>
      <c r="CA20" s="62" t="str">
        <f t="shared" si="31"/>
        <v/>
      </c>
      <c r="CC20" s="35" t="e">
        <f t="shared" si="32"/>
        <v>#N/A</v>
      </c>
      <c r="CD20" s="35" t="str">
        <f t="shared" si="33"/>
        <v>36</v>
      </c>
      <c r="CE20" s="35" t="str">
        <f t="shared" si="34"/>
        <v/>
      </c>
      <c r="CF20" s="35" t="str">
        <f t="shared" si="35"/>
        <v/>
      </c>
      <c r="CG20" s="63" t="str">
        <f t="shared" si="36"/>
        <v/>
      </c>
      <c r="CH20" s="35" t="str">
        <f t="shared" si="37"/>
        <v/>
      </c>
      <c r="CI20" s="63" t="str">
        <f t="shared" si="38"/>
        <v/>
      </c>
      <c r="CJ20" s="35" t="str">
        <f t="shared" si="39"/>
        <v/>
      </c>
      <c r="CK20" s="35" t="str">
        <f t="shared" si="40"/>
        <v/>
      </c>
      <c r="CM20" s="35">
        <v>16</v>
      </c>
      <c r="CN20" s="35" t="str">
        <f t="shared" si="41"/>
        <v/>
      </c>
      <c r="CO20" s="63" t="str">
        <f t="shared" si="42"/>
        <v/>
      </c>
      <c r="CP20" s="35" t="str">
        <f t="shared" si="43"/>
        <v/>
      </c>
      <c r="CQ20" s="63" t="str">
        <f t="shared" si="44"/>
        <v/>
      </c>
      <c r="CR20" s="35" t="str">
        <f t="shared" si="45"/>
        <v/>
      </c>
      <c r="CS20" s="35" t="str">
        <f t="shared" si="46"/>
        <v/>
      </c>
    </row>
    <row r="21" spans="1:97" ht="15.5" customHeight="1" x14ac:dyDescent="0.3">
      <c r="A21" s="51"/>
      <c r="B21" s="28"/>
      <c r="C21" s="28"/>
      <c r="D21" s="29"/>
      <c r="E21" s="53"/>
      <c r="F21" s="29"/>
      <c r="G21" s="30"/>
      <c r="H21" s="42" t="str">
        <f t="shared" si="0"/>
        <v/>
      </c>
      <c r="AO21" s="35" t="str">
        <f>IF(AP21="","",COUNTIF($AP$5:AP21,AP21))</f>
        <v/>
      </c>
      <c r="AP21" s="35" t="str">
        <f t="shared" si="1"/>
        <v/>
      </c>
      <c r="AQ21" s="35" t="str">
        <f t="shared" si="18"/>
        <v/>
      </c>
      <c r="AR21" s="65" t="str">
        <f t="shared" si="2"/>
        <v/>
      </c>
      <c r="AS21" s="66" t="str">
        <f t="shared" si="3"/>
        <v/>
      </c>
      <c r="AT21" s="35" t="str">
        <f t="shared" si="4"/>
        <v/>
      </c>
      <c r="AU21" s="65" t="str">
        <f t="shared" si="5"/>
        <v/>
      </c>
      <c r="AV21" s="65" t="str">
        <f t="shared" si="6"/>
        <v/>
      </c>
      <c r="AW21" s="67" t="str">
        <f t="shared" si="7"/>
        <v/>
      </c>
      <c r="AX21" s="67" t="str">
        <f t="shared" si="8"/>
        <v/>
      </c>
      <c r="AY21" s="62" t="str" cm="1">
        <f t="array" ref="AY21">_xlfn.IFS(AX21="","",_xlfn.NUMBERVALUE(AX21)=0,"P",_xlfn.NUMBERVALUE(AX21)&gt;0,"O")</f>
        <v/>
      </c>
      <c r="AZ21" s="62">
        <f>ROWS($AO$5:AO21)</f>
        <v>17</v>
      </c>
      <c r="BA21" s="62" t="str">
        <f t="shared" si="19"/>
        <v/>
      </c>
      <c r="BB21" s="62" t="str">
        <f t="shared" si="20"/>
        <v/>
      </c>
      <c r="BD21" s="35" t="e">
        <f t="shared" si="21"/>
        <v>#N/A</v>
      </c>
      <c r="BE21" s="35" t="str">
        <f t="shared" si="9"/>
        <v>36</v>
      </c>
      <c r="BF21" s="35" t="str">
        <f t="shared" si="10"/>
        <v/>
      </c>
      <c r="BG21" s="35" t="str">
        <f t="shared" si="11"/>
        <v/>
      </c>
      <c r="BH21" s="63" t="str">
        <f t="shared" si="12"/>
        <v/>
      </c>
      <c r="BI21" s="35" t="str">
        <f t="shared" si="13"/>
        <v/>
      </c>
      <c r="BJ21" s="35" t="str">
        <f t="shared" si="22"/>
        <v/>
      </c>
      <c r="BK21" s="35" t="str">
        <f t="shared" si="14"/>
        <v/>
      </c>
      <c r="BL21" s="63" t="str">
        <f t="shared" si="23"/>
        <v/>
      </c>
      <c r="BM21" s="35" t="str">
        <f t="shared" si="15"/>
        <v/>
      </c>
      <c r="BN21" s="35" t="str">
        <f t="shared" si="16"/>
        <v/>
      </c>
      <c r="BP21" s="35">
        <v>17</v>
      </c>
      <c r="BQ21" s="35" t="str">
        <f t="shared" si="24"/>
        <v/>
      </c>
      <c r="BR21" s="63" t="str">
        <f t="shared" si="25"/>
        <v/>
      </c>
      <c r="BS21" s="35" t="str">
        <f t="shared" si="26"/>
        <v/>
      </c>
      <c r="BT21" s="35" t="str">
        <f t="shared" si="27"/>
        <v/>
      </c>
      <c r="BU21" s="63" t="str">
        <f t="shared" si="28"/>
        <v/>
      </c>
      <c r="BV21" s="64" t="str">
        <f t="shared" si="29"/>
        <v/>
      </c>
      <c r="BY21" s="62">
        <f>ROWS($AO$5:AO21)</f>
        <v>17</v>
      </c>
      <c r="BZ21" s="62" t="str">
        <f t="shared" si="30"/>
        <v/>
      </c>
      <c r="CA21" s="62" t="str">
        <f t="shared" si="31"/>
        <v/>
      </c>
      <c r="CC21" s="35" t="e">
        <f t="shared" si="32"/>
        <v>#N/A</v>
      </c>
      <c r="CD21" s="35" t="str">
        <f t="shared" si="33"/>
        <v>36</v>
      </c>
      <c r="CE21" s="35" t="str">
        <f t="shared" si="34"/>
        <v/>
      </c>
      <c r="CF21" s="35" t="str">
        <f t="shared" si="35"/>
        <v/>
      </c>
      <c r="CG21" s="63" t="str">
        <f t="shared" si="36"/>
        <v/>
      </c>
      <c r="CH21" s="35" t="str">
        <f t="shared" si="37"/>
        <v/>
      </c>
      <c r="CI21" s="63" t="str">
        <f t="shared" si="38"/>
        <v/>
      </c>
      <c r="CJ21" s="35" t="str">
        <f t="shared" si="39"/>
        <v/>
      </c>
      <c r="CK21" s="35" t="str">
        <f t="shared" si="40"/>
        <v/>
      </c>
      <c r="CM21" s="35">
        <v>17</v>
      </c>
      <c r="CN21" s="35" t="str">
        <f t="shared" si="41"/>
        <v/>
      </c>
      <c r="CO21" s="63" t="str">
        <f t="shared" si="42"/>
        <v/>
      </c>
      <c r="CP21" s="35" t="str">
        <f t="shared" si="43"/>
        <v/>
      </c>
      <c r="CQ21" s="63" t="str">
        <f t="shared" si="44"/>
        <v/>
      </c>
      <c r="CR21" s="35" t="str">
        <f t="shared" si="45"/>
        <v/>
      </c>
      <c r="CS21" s="35" t="str">
        <f t="shared" si="46"/>
        <v/>
      </c>
    </row>
    <row r="22" spans="1:97" ht="15.5" customHeight="1" x14ac:dyDescent="0.3">
      <c r="A22" s="51"/>
      <c r="B22" s="28"/>
      <c r="C22" s="28"/>
      <c r="D22" s="29"/>
      <c r="E22" s="53"/>
      <c r="F22" s="29"/>
      <c r="G22" s="30"/>
      <c r="H22" s="42" t="str">
        <f t="shared" si="0"/>
        <v/>
      </c>
      <c r="AO22" s="35" t="str">
        <f>IF(AP22="","",COUNTIF($AP$5:AP22,AP22))</f>
        <v/>
      </c>
      <c r="AP22" s="35" t="str">
        <f t="shared" si="1"/>
        <v/>
      </c>
      <c r="AQ22" s="35" t="str">
        <f t="shared" si="18"/>
        <v/>
      </c>
      <c r="AR22" s="65" t="str">
        <f t="shared" si="2"/>
        <v/>
      </c>
      <c r="AS22" s="66" t="str">
        <f t="shared" si="3"/>
        <v/>
      </c>
      <c r="AT22" s="35" t="str">
        <f t="shared" si="4"/>
        <v/>
      </c>
      <c r="AU22" s="65" t="str">
        <f t="shared" si="5"/>
        <v/>
      </c>
      <c r="AV22" s="65" t="str">
        <f t="shared" si="6"/>
        <v/>
      </c>
      <c r="AW22" s="67" t="str">
        <f t="shared" si="7"/>
        <v/>
      </c>
      <c r="AX22" s="67" t="str">
        <f t="shared" si="8"/>
        <v/>
      </c>
      <c r="AY22" s="62" t="str" cm="1">
        <f t="array" ref="AY22">_xlfn.IFS(AX22="","",_xlfn.NUMBERVALUE(AX22)=0,"P",_xlfn.NUMBERVALUE(AX22)&gt;0,"O")</f>
        <v/>
      </c>
      <c r="AZ22" s="62">
        <f>ROWS($AO$5:AO22)</f>
        <v>18</v>
      </c>
      <c r="BA22" s="62" t="str">
        <f t="shared" si="19"/>
        <v/>
      </c>
      <c r="BB22" s="62" t="str">
        <f t="shared" si="20"/>
        <v/>
      </c>
      <c r="BD22" s="35" t="e">
        <f t="shared" si="21"/>
        <v>#N/A</v>
      </c>
      <c r="BE22" s="35" t="str">
        <f t="shared" si="9"/>
        <v>36</v>
      </c>
      <c r="BF22" s="35" t="str">
        <f t="shared" si="10"/>
        <v/>
      </c>
      <c r="BG22" s="35" t="str">
        <f t="shared" si="11"/>
        <v/>
      </c>
      <c r="BH22" s="63" t="str">
        <f t="shared" si="12"/>
        <v/>
      </c>
      <c r="BI22" s="35" t="str">
        <f t="shared" si="13"/>
        <v/>
      </c>
      <c r="BJ22" s="35" t="str">
        <f t="shared" si="22"/>
        <v/>
      </c>
      <c r="BK22" s="35" t="str">
        <f t="shared" si="14"/>
        <v/>
      </c>
      <c r="BL22" s="63" t="str">
        <f t="shared" si="23"/>
        <v/>
      </c>
      <c r="BM22" s="35" t="str">
        <f t="shared" si="15"/>
        <v/>
      </c>
      <c r="BN22" s="35" t="str">
        <f t="shared" si="16"/>
        <v/>
      </c>
      <c r="BP22" s="35">
        <v>18</v>
      </c>
      <c r="BQ22" s="35" t="str">
        <f t="shared" si="24"/>
        <v/>
      </c>
      <c r="BR22" s="63" t="str">
        <f t="shared" si="25"/>
        <v/>
      </c>
      <c r="BS22" s="35" t="str">
        <f t="shared" si="26"/>
        <v/>
      </c>
      <c r="BT22" s="35" t="str">
        <f t="shared" si="27"/>
        <v/>
      </c>
      <c r="BU22" s="63" t="str">
        <f t="shared" si="28"/>
        <v/>
      </c>
      <c r="BV22" s="64" t="str">
        <f t="shared" si="29"/>
        <v/>
      </c>
      <c r="BY22" s="62">
        <f>ROWS($AO$5:AO22)</f>
        <v>18</v>
      </c>
      <c r="BZ22" s="62" t="str">
        <f t="shared" si="30"/>
        <v/>
      </c>
      <c r="CA22" s="62" t="str">
        <f t="shared" si="31"/>
        <v/>
      </c>
      <c r="CC22" s="35" t="e">
        <f t="shared" si="32"/>
        <v>#N/A</v>
      </c>
      <c r="CD22" s="35" t="str">
        <f t="shared" si="33"/>
        <v>36</v>
      </c>
      <c r="CE22" s="35" t="str">
        <f t="shared" si="34"/>
        <v/>
      </c>
      <c r="CF22" s="35" t="str">
        <f t="shared" si="35"/>
        <v/>
      </c>
      <c r="CG22" s="63" t="str">
        <f t="shared" si="36"/>
        <v/>
      </c>
      <c r="CH22" s="35" t="str">
        <f t="shared" si="37"/>
        <v/>
      </c>
      <c r="CI22" s="63" t="str">
        <f t="shared" si="38"/>
        <v/>
      </c>
      <c r="CJ22" s="35" t="str">
        <f t="shared" si="39"/>
        <v/>
      </c>
      <c r="CK22" s="35" t="str">
        <f t="shared" si="40"/>
        <v/>
      </c>
      <c r="CM22" s="35">
        <v>18</v>
      </c>
      <c r="CN22" s="35" t="str">
        <f t="shared" si="41"/>
        <v/>
      </c>
      <c r="CO22" s="63" t="str">
        <f t="shared" si="42"/>
        <v/>
      </c>
      <c r="CP22" s="35" t="str">
        <f t="shared" si="43"/>
        <v/>
      </c>
      <c r="CQ22" s="63" t="str">
        <f t="shared" si="44"/>
        <v/>
      </c>
      <c r="CR22" s="35" t="str">
        <f t="shared" si="45"/>
        <v/>
      </c>
      <c r="CS22" s="35" t="str">
        <f t="shared" si="46"/>
        <v/>
      </c>
    </row>
    <row r="23" spans="1:97" ht="15.5" customHeight="1" x14ac:dyDescent="0.3">
      <c r="A23" s="51"/>
      <c r="B23" s="28"/>
      <c r="C23" s="28"/>
      <c r="D23" s="29"/>
      <c r="E23" s="53"/>
      <c r="F23" s="29"/>
      <c r="G23" s="30"/>
      <c r="H23" s="42" t="str">
        <f t="shared" si="0"/>
        <v/>
      </c>
      <c r="AO23" s="35" t="str">
        <f>IF(AP23="","",COUNTIF($AP$5:AP23,AP23))</f>
        <v/>
      </c>
      <c r="AP23" s="35" t="str">
        <f t="shared" si="1"/>
        <v/>
      </c>
      <c r="AQ23" s="35" t="str">
        <f t="shared" si="18"/>
        <v/>
      </c>
      <c r="AR23" s="65" t="str">
        <f t="shared" si="2"/>
        <v/>
      </c>
      <c r="AS23" s="66" t="str">
        <f t="shared" si="3"/>
        <v/>
      </c>
      <c r="AT23" s="35" t="str">
        <f t="shared" si="4"/>
        <v/>
      </c>
      <c r="AU23" s="65" t="str">
        <f t="shared" si="5"/>
        <v/>
      </c>
      <c r="AV23" s="65" t="str">
        <f t="shared" si="6"/>
        <v/>
      </c>
      <c r="AW23" s="67" t="str">
        <f t="shared" si="7"/>
        <v/>
      </c>
      <c r="AX23" s="67" t="str">
        <f t="shared" si="8"/>
        <v/>
      </c>
      <c r="AY23" s="62" t="str" cm="1">
        <f t="array" ref="AY23">_xlfn.IFS(AX23="","",_xlfn.NUMBERVALUE(AX23)=0,"P",_xlfn.NUMBERVALUE(AX23)&gt;0,"O")</f>
        <v/>
      </c>
      <c r="AZ23" s="62">
        <f>ROWS($AO$5:AO23)</f>
        <v>19</v>
      </c>
      <c r="BA23" s="62" t="str">
        <f t="shared" si="19"/>
        <v/>
      </c>
      <c r="BB23" s="62" t="str">
        <f t="shared" si="20"/>
        <v/>
      </c>
      <c r="BD23" s="35" t="e">
        <f t="shared" si="21"/>
        <v>#N/A</v>
      </c>
      <c r="BE23" s="35" t="str">
        <f t="shared" si="9"/>
        <v>36</v>
      </c>
      <c r="BF23" s="35" t="str">
        <f t="shared" si="10"/>
        <v/>
      </c>
      <c r="BG23" s="35" t="str">
        <f t="shared" si="11"/>
        <v/>
      </c>
      <c r="BH23" s="63" t="str">
        <f t="shared" si="12"/>
        <v/>
      </c>
      <c r="BI23" s="35" t="str">
        <f t="shared" si="13"/>
        <v/>
      </c>
      <c r="BJ23" s="35" t="str">
        <f t="shared" si="22"/>
        <v/>
      </c>
      <c r="BK23" s="35" t="str">
        <f t="shared" si="14"/>
        <v/>
      </c>
      <c r="BL23" s="63" t="str">
        <f t="shared" si="23"/>
        <v/>
      </c>
      <c r="BM23" s="35" t="str">
        <f t="shared" si="15"/>
        <v/>
      </c>
      <c r="BN23" s="35" t="str">
        <f t="shared" si="16"/>
        <v/>
      </c>
      <c r="BP23" s="35">
        <v>19</v>
      </c>
      <c r="BQ23" s="35" t="str">
        <f t="shared" si="24"/>
        <v/>
      </c>
      <c r="BR23" s="63" t="str">
        <f t="shared" si="25"/>
        <v/>
      </c>
      <c r="BS23" s="35" t="str">
        <f t="shared" si="26"/>
        <v/>
      </c>
      <c r="BT23" s="35" t="str">
        <f t="shared" si="27"/>
        <v/>
      </c>
      <c r="BU23" s="63" t="str">
        <f t="shared" si="28"/>
        <v/>
      </c>
      <c r="BV23" s="64" t="str">
        <f t="shared" si="29"/>
        <v/>
      </c>
      <c r="BY23" s="62">
        <f>ROWS($AO$5:AO23)</f>
        <v>19</v>
      </c>
      <c r="BZ23" s="62" t="str">
        <f t="shared" si="30"/>
        <v/>
      </c>
      <c r="CA23" s="62" t="str">
        <f t="shared" si="31"/>
        <v/>
      </c>
      <c r="CC23" s="35" t="e">
        <f t="shared" si="32"/>
        <v>#N/A</v>
      </c>
      <c r="CD23" s="35" t="str">
        <f t="shared" si="33"/>
        <v>36</v>
      </c>
      <c r="CE23" s="35" t="str">
        <f t="shared" si="34"/>
        <v/>
      </c>
      <c r="CF23" s="35" t="str">
        <f t="shared" si="35"/>
        <v/>
      </c>
      <c r="CG23" s="63" t="str">
        <f t="shared" si="36"/>
        <v/>
      </c>
      <c r="CH23" s="35" t="str">
        <f t="shared" si="37"/>
        <v/>
      </c>
      <c r="CI23" s="63" t="str">
        <f t="shared" si="38"/>
        <v/>
      </c>
      <c r="CJ23" s="35" t="str">
        <f t="shared" si="39"/>
        <v/>
      </c>
      <c r="CK23" s="35" t="str">
        <f t="shared" si="40"/>
        <v/>
      </c>
      <c r="CM23" s="35">
        <v>19</v>
      </c>
      <c r="CN23" s="35" t="str">
        <f t="shared" si="41"/>
        <v/>
      </c>
      <c r="CO23" s="63" t="str">
        <f t="shared" si="42"/>
        <v/>
      </c>
      <c r="CP23" s="35" t="str">
        <f t="shared" si="43"/>
        <v/>
      </c>
      <c r="CQ23" s="63" t="str">
        <f t="shared" si="44"/>
        <v/>
      </c>
      <c r="CR23" s="35" t="str">
        <f t="shared" si="45"/>
        <v/>
      </c>
      <c r="CS23" s="35" t="str">
        <f t="shared" si="46"/>
        <v/>
      </c>
    </row>
    <row r="24" spans="1:97" ht="15.5" customHeight="1" x14ac:dyDescent="0.3">
      <c r="A24" s="51"/>
      <c r="B24" s="28"/>
      <c r="C24" s="28"/>
      <c r="D24" s="29"/>
      <c r="E24" s="53"/>
      <c r="F24" s="29"/>
      <c r="G24" s="30"/>
      <c r="H24" s="42" t="str">
        <f t="shared" si="0"/>
        <v/>
      </c>
      <c r="AO24" s="35" t="str">
        <f>IF(AP24="","",COUNTIF($AP$5:AP24,AP24))</f>
        <v/>
      </c>
      <c r="AP24" s="35" t="str">
        <f t="shared" si="1"/>
        <v/>
      </c>
      <c r="AQ24" s="35" t="str">
        <f t="shared" si="18"/>
        <v/>
      </c>
      <c r="AR24" s="65" t="str">
        <f t="shared" si="2"/>
        <v/>
      </c>
      <c r="AS24" s="66" t="str">
        <f t="shared" si="3"/>
        <v/>
      </c>
      <c r="AT24" s="35" t="str">
        <f t="shared" si="4"/>
        <v/>
      </c>
      <c r="AU24" s="65" t="str">
        <f t="shared" si="5"/>
        <v/>
      </c>
      <c r="AV24" s="65" t="str">
        <f t="shared" si="6"/>
        <v/>
      </c>
      <c r="AW24" s="67" t="str">
        <f t="shared" si="7"/>
        <v/>
      </c>
      <c r="AX24" s="67" t="str">
        <f t="shared" si="8"/>
        <v/>
      </c>
      <c r="AY24" s="62" t="str" cm="1">
        <f t="array" ref="AY24">_xlfn.IFS(AX24="","",_xlfn.NUMBERVALUE(AX24)=0,"P",_xlfn.NUMBERVALUE(AX24)&gt;0,"O")</f>
        <v/>
      </c>
      <c r="AZ24" s="62">
        <f>ROWS($AO$5:AO24)</f>
        <v>20</v>
      </c>
      <c r="BA24" s="62" t="str">
        <f t="shared" si="19"/>
        <v/>
      </c>
      <c r="BB24" s="62" t="str">
        <f t="shared" si="20"/>
        <v/>
      </c>
      <c r="BD24" s="35" t="e">
        <f t="shared" si="21"/>
        <v>#N/A</v>
      </c>
      <c r="BE24" s="35" t="str">
        <f t="shared" si="9"/>
        <v>36</v>
      </c>
      <c r="BF24" s="35" t="str">
        <f t="shared" si="10"/>
        <v/>
      </c>
      <c r="BG24" s="35" t="str">
        <f t="shared" si="11"/>
        <v/>
      </c>
      <c r="BH24" s="63" t="str">
        <f t="shared" si="12"/>
        <v/>
      </c>
      <c r="BI24" s="35" t="str">
        <f t="shared" si="13"/>
        <v/>
      </c>
      <c r="BJ24" s="35" t="str">
        <f t="shared" si="22"/>
        <v/>
      </c>
      <c r="BK24" s="35" t="str">
        <f t="shared" si="14"/>
        <v/>
      </c>
      <c r="BL24" s="63" t="str">
        <f t="shared" si="23"/>
        <v/>
      </c>
      <c r="BM24" s="35" t="str">
        <f t="shared" si="15"/>
        <v/>
      </c>
      <c r="BN24" s="35" t="str">
        <f t="shared" si="16"/>
        <v/>
      </c>
      <c r="BP24" s="35">
        <v>20</v>
      </c>
      <c r="BQ24" s="35" t="str">
        <f t="shared" si="24"/>
        <v/>
      </c>
      <c r="BR24" s="63" t="str">
        <f t="shared" si="25"/>
        <v/>
      </c>
      <c r="BS24" s="35" t="str">
        <f t="shared" si="26"/>
        <v/>
      </c>
      <c r="BT24" s="35" t="str">
        <f t="shared" si="27"/>
        <v/>
      </c>
      <c r="BU24" s="63" t="str">
        <f t="shared" si="28"/>
        <v/>
      </c>
      <c r="BV24" s="64" t="str">
        <f t="shared" si="29"/>
        <v/>
      </c>
      <c r="BY24" s="62">
        <f>ROWS($AO$5:AO24)</f>
        <v>20</v>
      </c>
      <c r="BZ24" s="62" t="str">
        <f t="shared" si="30"/>
        <v/>
      </c>
      <c r="CA24" s="62" t="str">
        <f t="shared" si="31"/>
        <v/>
      </c>
      <c r="CC24" s="35" t="e">
        <f t="shared" si="32"/>
        <v>#N/A</v>
      </c>
      <c r="CD24" s="35" t="str">
        <f t="shared" si="33"/>
        <v>36</v>
      </c>
      <c r="CE24" s="35" t="str">
        <f t="shared" si="34"/>
        <v/>
      </c>
      <c r="CF24" s="35" t="str">
        <f t="shared" si="35"/>
        <v/>
      </c>
      <c r="CG24" s="63" t="str">
        <f t="shared" si="36"/>
        <v/>
      </c>
      <c r="CH24" s="35" t="str">
        <f t="shared" si="37"/>
        <v/>
      </c>
      <c r="CI24" s="63" t="str">
        <f t="shared" si="38"/>
        <v/>
      </c>
      <c r="CJ24" s="35" t="str">
        <f t="shared" si="39"/>
        <v/>
      </c>
      <c r="CK24" s="35" t="str">
        <f t="shared" si="40"/>
        <v/>
      </c>
      <c r="CM24" s="35">
        <v>20</v>
      </c>
      <c r="CN24" s="35" t="str">
        <f t="shared" si="41"/>
        <v/>
      </c>
      <c r="CO24" s="63" t="str">
        <f t="shared" si="42"/>
        <v/>
      </c>
      <c r="CP24" s="35" t="str">
        <f t="shared" si="43"/>
        <v/>
      </c>
      <c r="CQ24" s="63" t="str">
        <f t="shared" si="44"/>
        <v/>
      </c>
      <c r="CR24" s="35" t="str">
        <f t="shared" si="45"/>
        <v/>
      </c>
      <c r="CS24" s="35" t="str">
        <f t="shared" si="46"/>
        <v/>
      </c>
    </row>
    <row r="25" spans="1:97" ht="15.5" customHeight="1" x14ac:dyDescent="0.3">
      <c r="A25" s="51"/>
      <c r="B25" s="28"/>
      <c r="C25" s="28"/>
      <c r="D25" s="29"/>
      <c r="E25" s="53"/>
      <c r="F25" s="29"/>
      <c r="G25" s="30"/>
      <c r="H25" s="42" t="str">
        <f t="shared" si="0"/>
        <v/>
      </c>
      <c r="AO25" s="35" t="str">
        <f>IF(AP25="","",COUNTIF($AP$5:AP25,AP25))</f>
        <v/>
      </c>
      <c r="AP25" s="35" t="str">
        <f t="shared" si="1"/>
        <v/>
      </c>
      <c r="AQ25" s="35" t="str">
        <f t="shared" si="18"/>
        <v/>
      </c>
      <c r="AR25" s="65" t="str">
        <f t="shared" si="2"/>
        <v/>
      </c>
      <c r="AS25" s="66" t="str">
        <f t="shared" si="3"/>
        <v/>
      </c>
      <c r="AT25" s="35" t="str">
        <f t="shared" si="4"/>
        <v/>
      </c>
      <c r="AU25" s="65" t="str">
        <f t="shared" si="5"/>
        <v/>
      </c>
      <c r="AV25" s="65" t="str">
        <f t="shared" si="6"/>
        <v/>
      </c>
      <c r="AW25" s="67" t="str">
        <f t="shared" si="7"/>
        <v/>
      </c>
      <c r="AX25" s="67" t="str">
        <f t="shared" si="8"/>
        <v/>
      </c>
      <c r="AY25" s="62" t="str" cm="1">
        <f t="array" ref="AY25">_xlfn.IFS(AX25="","",_xlfn.NUMBERVALUE(AX25)=0,"P",_xlfn.NUMBERVALUE(AX25)&gt;0,"O")</f>
        <v/>
      </c>
      <c r="AZ25" s="62">
        <f>ROWS($AO$5:AO25)</f>
        <v>21</v>
      </c>
      <c r="BA25" s="62" t="str">
        <f t="shared" si="19"/>
        <v/>
      </c>
      <c r="BB25" s="62" t="str">
        <f t="shared" si="20"/>
        <v/>
      </c>
      <c r="BD25" s="35" t="e">
        <f t="shared" si="21"/>
        <v>#N/A</v>
      </c>
      <c r="BE25" s="35" t="str">
        <f t="shared" si="9"/>
        <v>36</v>
      </c>
      <c r="BF25" s="35" t="str">
        <f t="shared" si="10"/>
        <v/>
      </c>
      <c r="BG25" s="35" t="str">
        <f t="shared" si="11"/>
        <v/>
      </c>
      <c r="BH25" s="63" t="str">
        <f t="shared" si="12"/>
        <v/>
      </c>
      <c r="BI25" s="35" t="str">
        <f t="shared" si="13"/>
        <v/>
      </c>
      <c r="BJ25" s="35" t="str">
        <f t="shared" si="22"/>
        <v/>
      </c>
      <c r="BK25" s="35" t="str">
        <f t="shared" si="14"/>
        <v/>
      </c>
      <c r="BL25" s="63" t="str">
        <f t="shared" si="23"/>
        <v/>
      </c>
      <c r="BM25" s="35" t="str">
        <f t="shared" si="15"/>
        <v/>
      </c>
      <c r="BN25" s="35" t="str">
        <f t="shared" si="16"/>
        <v/>
      </c>
      <c r="BP25" s="35">
        <v>21</v>
      </c>
      <c r="BQ25" s="35" t="str">
        <f t="shared" si="24"/>
        <v/>
      </c>
      <c r="BR25" s="63" t="str">
        <f t="shared" si="25"/>
        <v/>
      </c>
      <c r="BS25" s="35" t="str">
        <f t="shared" si="26"/>
        <v/>
      </c>
      <c r="BT25" s="35" t="str">
        <f t="shared" si="27"/>
        <v/>
      </c>
      <c r="BU25" s="63" t="str">
        <f t="shared" si="28"/>
        <v/>
      </c>
      <c r="BV25" s="64" t="str">
        <f t="shared" si="29"/>
        <v/>
      </c>
      <c r="BY25" s="62">
        <f>ROWS($AO$5:AO25)</f>
        <v>21</v>
      </c>
      <c r="BZ25" s="62" t="str">
        <f t="shared" si="30"/>
        <v/>
      </c>
      <c r="CA25" s="62" t="str">
        <f t="shared" si="31"/>
        <v/>
      </c>
      <c r="CC25" s="35" t="e">
        <f t="shared" si="32"/>
        <v>#N/A</v>
      </c>
      <c r="CD25" s="35" t="str">
        <f t="shared" si="33"/>
        <v>36</v>
      </c>
      <c r="CE25" s="35" t="str">
        <f t="shared" si="34"/>
        <v/>
      </c>
      <c r="CF25" s="35" t="str">
        <f t="shared" si="35"/>
        <v/>
      </c>
      <c r="CG25" s="63" t="str">
        <f t="shared" si="36"/>
        <v/>
      </c>
      <c r="CH25" s="35" t="str">
        <f t="shared" si="37"/>
        <v/>
      </c>
      <c r="CI25" s="63" t="str">
        <f t="shared" si="38"/>
        <v/>
      </c>
      <c r="CJ25" s="35" t="str">
        <f t="shared" si="39"/>
        <v/>
      </c>
      <c r="CK25" s="35" t="str">
        <f t="shared" si="40"/>
        <v/>
      </c>
      <c r="CM25" s="35">
        <v>21</v>
      </c>
      <c r="CN25" s="35" t="str">
        <f t="shared" si="41"/>
        <v/>
      </c>
      <c r="CO25" s="63" t="str">
        <f t="shared" si="42"/>
        <v/>
      </c>
      <c r="CP25" s="35" t="str">
        <f t="shared" si="43"/>
        <v/>
      </c>
      <c r="CQ25" s="63" t="str">
        <f t="shared" si="44"/>
        <v/>
      </c>
      <c r="CR25" s="35" t="str">
        <f t="shared" si="45"/>
        <v/>
      </c>
      <c r="CS25" s="35" t="str">
        <f t="shared" si="46"/>
        <v/>
      </c>
    </row>
    <row r="26" spans="1:97" ht="15.5" customHeight="1" x14ac:dyDescent="0.3">
      <c r="A26" s="51"/>
      <c r="B26" s="28"/>
      <c r="C26" s="28"/>
      <c r="D26" s="29"/>
      <c r="E26" s="53"/>
      <c r="F26" s="29"/>
      <c r="G26" s="30"/>
      <c r="H26" s="42" t="str">
        <f t="shared" si="0"/>
        <v/>
      </c>
      <c r="AO26" s="35" t="str">
        <f>IF(AP26="","",COUNTIF($AP$5:AP26,AP26))</f>
        <v/>
      </c>
      <c r="AP26" s="35" t="str">
        <f t="shared" si="1"/>
        <v/>
      </c>
      <c r="AQ26" s="35" t="str">
        <f t="shared" si="18"/>
        <v/>
      </c>
      <c r="AR26" s="65" t="str">
        <f t="shared" si="2"/>
        <v/>
      </c>
      <c r="AS26" s="66" t="str">
        <f t="shared" si="3"/>
        <v/>
      </c>
      <c r="AT26" s="35" t="str">
        <f t="shared" si="4"/>
        <v/>
      </c>
      <c r="AU26" s="65" t="str">
        <f t="shared" si="5"/>
        <v/>
      </c>
      <c r="AV26" s="65" t="str">
        <f t="shared" si="6"/>
        <v/>
      </c>
      <c r="AW26" s="67" t="str">
        <f t="shared" si="7"/>
        <v/>
      </c>
      <c r="AX26" s="67" t="str">
        <f t="shared" si="8"/>
        <v/>
      </c>
      <c r="AY26" s="62" t="str" cm="1">
        <f t="array" ref="AY26">_xlfn.IFS(AX26="","",_xlfn.NUMBERVALUE(AX26)=0,"P",_xlfn.NUMBERVALUE(AX26)&gt;0,"O")</f>
        <v/>
      </c>
      <c r="AZ26" s="62">
        <f>ROWS($AO$5:AO26)</f>
        <v>22</v>
      </c>
      <c r="BA26" s="62" t="str">
        <f t="shared" si="19"/>
        <v/>
      </c>
      <c r="BB26" s="62" t="str">
        <f t="shared" si="20"/>
        <v/>
      </c>
      <c r="BD26" s="35" t="e">
        <f t="shared" si="21"/>
        <v>#N/A</v>
      </c>
      <c r="BE26" s="35" t="str">
        <f t="shared" si="9"/>
        <v>36</v>
      </c>
      <c r="BF26" s="35" t="str">
        <f t="shared" si="10"/>
        <v/>
      </c>
      <c r="BG26" s="35" t="str">
        <f t="shared" si="11"/>
        <v/>
      </c>
      <c r="BH26" s="63" t="str">
        <f t="shared" si="12"/>
        <v/>
      </c>
      <c r="BI26" s="35" t="str">
        <f t="shared" si="13"/>
        <v/>
      </c>
      <c r="BJ26" s="35" t="str">
        <f t="shared" si="22"/>
        <v/>
      </c>
      <c r="BK26" s="35" t="str">
        <f t="shared" si="14"/>
        <v/>
      </c>
      <c r="BL26" s="63" t="str">
        <f t="shared" si="23"/>
        <v/>
      </c>
      <c r="BM26" s="35" t="str">
        <f t="shared" si="15"/>
        <v/>
      </c>
      <c r="BN26" s="35" t="str">
        <f t="shared" si="16"/>
        <v/>
      </c>
      <c r="BP26" s="35">
        <v>22</v>
      </c>
      <c r="BQ26" s="35" t="str">
        <f t="shared" si="24"/>
        <v/>
      </c>
      <c r="BR26" s="63" t="str">
        <f t="shared" si="25"/>
        <v/>
      </c>
      <c r="BS26" s="35" t="str">
        <f t="shared" si="26"/>
        <v/>
      </c>
      <c r="BT26" s="35" t="str">
        <f t="shared" si="27"/>
        <v/>
      </c>
      <c r="BU26" s="63" t="str">
        <f t="shared" si="28"/>
        <v/>
      </c>
      <c r="BV26" s="64" t="str">
        <f t="shared" si="29"/>
        <v/>
      </c>
      <c r="BY26" s="62">
        <f>ROWS($AO$5:AO26)</f>
        <v>22</v>
      </c>
      <c r="BZ26" s="62" t="str">
        <f t="shared" si="30"/>
        <v/>
      </c>
      <c r="CA26" s="62" t="str">
        <f t="shared" si="31"/>
        <v/>
      </c>
      <c r="CC26" s="35" t="e">
        <f t="shared" si="32"/>
        <v>#N/A</v>
      </c>
      <c r="CD26" s="35" t="str">
        <f t="shared" si="33"/>
        <v>36</v>
      </c>
      <c r="CE26" s="35" t="str">
        <f t="shared" si="34"/>
        <v/>
      </c>
      <c r="CF26" s="35" t="str">
        <f t="shared" si="35"/>
        <v/>
      </c>
      <c r="CG26" s="63" t="str">
        <f t="shared" si="36"/>
        <v/>
      </c>
      <c r="CH26" s="35" t="str">
        <f t="shared" si="37"/>
        <v/>
      </c>
      <c r="CI26" s="63" t="str">
        <f t="shared" si="38"/>
        <v/>
      </c>
      <c r="CJ26" s="35" t="str">
        <f t="shared" si="39"/>
        <v/>
      </c>
      <c r="CK26" s="35" t="str">
        <f t="shared" si="40"/>
        <v/>
      </c>
      <c r="CM26" s="35">
        <v>22</v>
      </c>
      <c r="CN26" s="35" t="str">
        <f t="shared" si="41"/>
        <v/>
      </c>
      <c r="CO26" s="63" t="str">
        <f t="shared" si="42"/>
        <v/>
      </c>
      <c r="CP26" s="35" t="str">
        <f t="shared" si="43"/>
        <v/>
      </c>
      <c r="CQ26" s="63" t="str">
        <f t="shared" si="44"/>
        <v/>
      </c>
      <c r="CR26" s="35" t="str">
        <f t="shared" si="45"/>
        <v/>
      </c>
      <c r="CS26" s="35" t="str">
        <f t="shared" si="46"/>
        <v/>
      </c>
    </row>
    <row r="27" spans="1:97" ht="15.5" customHeight="1" x14ac:dyDescent="0.3">
      <c r="A27" s="51"/>
      <c r="B27" s="28"/>
      <c r="C27" s="28"/>
      <c r="D27" s="29"/>
      <c r="E27" s="53"/>
      <c r="F27" s="29"/>
      <c r="G27" s="30"/>
      <c r="H27" s="42" t="str">
        <f t="shared" si="0"/>
        <v/>
      </c>
      <c r="AO27" s="35" t="str">
        <f>IF(AP27="","",COUNTIF($AP$5:AP27,AP27))</f>
        <v/>
      </c>
      <c r="AP27" s="35" t="str">
        <f t="shared" si="1"/>
        <v/>
      </c>
      <c r="AQ27" s="35" t="str">
        <f t="shared" si="18"/>
        <v/>
      </c>
      <c r="AR27" s="65" t="str">
        <f t="shared" si="2"/>
        <v/>
      </c>
      <c r="AS27" s="66" t="str">
        <f t="shared" si="3"/>
        <v/>
      </c>
      <c r="AT27" s="35" t="str">
        <f t="shared" si="4"/>
        <v/>
      </c>
      <c r="AU27" s="65" t="str">
        <f t="shared" si="5"/>
        <v/>
      </c>
      <c r="AV27" s="65" t="str">
        <f t="shared" si="6"/>
        <v/>
      </c>
      <c r="AW27" s="67" t="str">
        <f t="shared" si="7"/>
        <v/>
      </c>
      <c r="AX27" s="67" t="str">
        <f t="shared" si="8"/>
        <v/>
      </c>
      <c r="AY27" s="62" t="str" cm="1">
        <f t="array" ref="AY27">_xlfn.IFS(AX27="","",_xlfn.NUMBERVALUE(AX27)=0,"P",_xlfn.NUMBERVALUE(AX27)&gt;0,"O")</f>
        <v/>
      </c>
      <c r="AZ27" s="62">
        <f>ROWS($AO$5:AO27)</f>
        <v>23</v>
      </c>
      <c r="BA27" s="62" t="str">
        <f t="shared" si="19"/>
        <v/>
      </c>
      <c r="BB27" s="62" t="str">
        <f t="shared" si="20"/>
        <v/>
      </c>
      <c r="BD27" s="35" t="e">
        <f t="shared" si="21"/>
        <v>#N/A</v>
      </c>
      <c r="BE27" s="35" t="str">
        <f t="shared" si="9"/>
        <v>36</v>
      </c>
      <c r="BF27" s="35" t="str">
        <f t="shared" si="10"/>
        <v/>
      </c>
      <c r="BG27" s="35" t="str">
        <f t="shared" si="11"/>
        <v/>
      </c>
      <c r="BH27" s="63" t="str">
        <f t="shared" si="12"/>
        <v/>
      </c>
      <c r="BI27" s="35" t="str">
        <f t="shared" si="13"/>
        <v/>
      </c>
      <c r="BJ27" s="35" t="str">
        <f t="shared" si="22"/>
        <v/>
      </c>
      <c r="BK27" s="35" t="str">
        <f t="shared" si="14"/>
        <v/>
      </c>
      <c r="BL27" s="63" t="str">
        <f t="shared" si="23"/>
        <v/>
      </c>
      <c r="BM27" s="35" t="str">
        <f t="shared" si="15"/>
        <v/>
      </c>
      <c r="BN27" s="35" t="str">
        <f t="shared" si="16"/>
        <v/>
      </c>
      <c r="BP27" s="35">
        <v>23</v>
      </c>
      <c r="BQ27" s="35" t="str">
        <f t="shared" si="24"/>
        <v/>
      </c>
      <c r="BR27" s="63" t="str">
        <f t="shared" si="25"/>
        <v/>
      </c>
      <c r="BS27" s="35" t="str">
        <f t="shared" si="26"/>
        <v/>
      </c>
      <c r="BT27" s="35" t="str">
        <f t="shared" si="27"/>
        <v/>
      </c>
      <c r="BU27" s="63" t="str">
        <f t="shared" si="28"/>
        <v/>
      </c>
      <c r="BV27" s="64" t="str">
        <f t="shared" si="29"/>
        <v/>
      </c>
      <c r="BY27" s="62">
        <f>ROWS($AO$5:AO27)</f>
        <v>23</v>
      </c>
      <c r="BZ27" s="62" t="str">
        <f t="shared" si="30"/>
        <v/>
      </c>
      <c r="CA27" s="62" t="str">
        <f t="shared" si="31"/>
        <v/>
      </c>
      <c r="CC27" s="35" t="e">
        <f t="shared" si="32"/>
        <v>#N/A</v>
      </c>
      <c r="CD27" s="35" t="str">
        <f t="shared" si="33"/>
        <v>36</v>
      </c>
      <c r="CE27" s="35" t="str">
        <f t="shared" si="34"/>
        <v/>
      </c>
      <c r="CF27" s="35" t="str">
        <f t="shared" si="35"/>
        <v/>
      </c>
      <c r="CG27" s="63" t="str">
        <f t="shared" si="36"/>
        <v/>
      </c>
      <c r="CH27" s="35" t="str">
        <f t="shared" si="37"/>
        <v/>
      </c>
      <c r="CI27" s="63" t="str">
        <f t="shared" si="38"/>
        <v/>
      </c>
      <c r="CJ27" s="35" t="str">
        <f t="shared" si="39"/>
        <v/>
      </c>
      <c r="CK27" s="35" t="str">
        <f t="shared" si="40"/>
        <v/>
      </c>
      <c r="CM27" s="35">
        <v>23</v>
      </c>
      <c r="CN27" s="35" t="str">
        <f t="shared" si="41"/>
        <v/>
      </c>
      <c r="CO27" s="63" t="str">
        <f t="shared" si="42"/>
        <v/>
      </c>
      <c r="CP27" s="35" t="str">
        <f t="shared" si="43"/>
        <v/>
      </c>
      <c r="CQ27" s="63" t="str">
        <f t="shared" si="44"/>
        <v/>
      </c>
      <c r="CR27" s="35" t="str">
        <f t="shared" si="45"/>
        <v/>
      </c>
      <c r="CS27" s="35" t="str">
        <f t="shared" si="46"/>
        <v/>
      </c>
    </row>
    <row r="28" spans="1:97" ht="15.5" customHeight="1" x14ac:dyDescent="0.3">
      <c r="A28" s="51"/>
      <c r="B28" s="28"/>
      <c r="C28" s="28"/>
      <c r="D28" s="29"/>
      <c r="E28" s="53"/>
      <c r="F28" s="29"/>
      <c r="G28" s="30"/>
      <c r="H28" s="42" t="str">
        <f t="shared" si="0"/>
        <v/>
      </c>
      <c r="AO28" s="35" t="str">
        <f>IF(AP28="","",COUNTIF($AP$5:AP28,AP28))</f>
        <v/>
      </c>
      <c r="AP28" s="35" t="str">
        <f t="shared" si="1"/>
        <v/>
      </c>
      <c r="AQ28" s="35" t="str">
        <f t="shared" si="18"/>
        <v/>
      </c>
      <c r="AR28" s="65" t="str">
        <f t="shared" si="2"/>
        <v/>
      </c>
      <c r="AS28" s="66" t="str">
        <f t="shared" si="3"/>
        <v/>
      </c>
      <c r="AT28" s="35" t="str">
        <f t="shared" si="4"/>
        <v/>
      </c>
      <c r="AU28" s="65" t="str">
        <f t="shared" si="5"/>
        <v/>
      </c>
      <c r="AV28" s="65" t="str">
        <f t="shared" si="6"/>
        <v/>
      </c>
      <c r="AW28" s="67" t="str">
        <f t="shared" si="7"/>
        <v/>
      </c>
      <c r="AX28" s="67" t="str">
        <f t="shared" si="8"/>
        <v/>
      </c>
      <c r="AY28" s="62" t="str" cm="1">
        <f t="array" ref="AY28">_xlfn.IFS(AX28="","",_xlfn.NUMBERVALUE(AX28)=0,"P",_xlfn.NUMBERVALUE(AX28)&gt;0,"O")</f>
        <v/>
      </c>
      <c r="AZ28" s="62">
        <f>ROWS($AO$5:AO28)</f>
        <v>24</v>
      </c>
      <c r="BA28" s="62" t="str">
        <f t="shared" si="19"/>
        <v/>
      </c>
      <c r="BB28" s="62" t="str">
        <f t="shared" si="20"/>
        <v/>
      </c>
      <c r="BD28" s="35" t="e">
        <f t="shared" si="21"/>
        <v>#N/A</v>
      </c>
      <c r="BE28" s="35" t="str">
        <f t="shared" si="9"/>
        <v>36</v>
      </c>
      <c r="BF28" s="35" t="str">
        <f t="shared" si="10"/>
        <v/>
      </c>
      <c r="BG28" s="35" t="str">
        <f t="shared" si="11"/>
        <v/>
      </c>
      <c r="BH28" s="63" t="str">
        <f t="shared" si="12"/>
        <v/>
      </c>
      <c r="BI28" s="35" t="str">
        <f t="shared" si="13"/>
        <v/>
      </c>
      <c r="BJ28" s="35" t="str">
        <f t="shared" si="22"/>
        <v/>
      </c>
      <c r="BK28" s="35" t="str">
        <f t="shared" si="14"/>
        <v/>
      </c>
      <c r="BL28" s="63" t="str">
        <f t="shared" si="23"/>
        <v/>
      </c>
      <c r="BM28" s="35" t="str">
        <f t="shared" si="15"/>
        <v/>
      </c>
      <c r="BN28" s="35" t="str">
        <f t="shared" si="16"/>
        <v/>
      </c>
      <c r="BP28" s="35">
        <v>24</v>
      </c>
      <c r="BQ28" s="35" t="str">
        <f t="shared" si="24"/>
        <v/>
      </c>
      <c r="BR28" s="63" t="str">
        <f t="shared" si="25"/>
        <v/>
      </c>
      <c r="BS28" s="35" t="str">
        <f t="shared" si="26"/>
        <v/>
      </c>
      <c r="BT28" s="35" t="str">
        <f t="shared" si="27"/>
        <v/>
      </c>
      <c r="BU28" s="63" t="str">
        <f t="shared" si="28"/>
        <v/>
      </c>
      <c r="BV28" s="64" t="str">
        <f t="shared" si="29"/>
        <v/>
      </c>
      <c r="BY28" s="62">
        <f>ROWS($AO$5:AO28)</f>
        <v>24</v>
      </c>
      <c r="BZ28" s="62" t="str">
        <f t="shared" si="30"/>
        <v/>
      </c>
      <c r="CA28" s="62" t="str">
        <f t="shared" si="31"/>
        <v/>
      </c>
      <c r="CC28" s="35" t="e">
        <f t="shared" si="32"/>
        <v>#N/A</v>
      </c>
      <c r="CD28" s="35" t="str">
        <f t="shared" si="33"/>
        <v>36</v>
      </c>
      <c r="CE28" s="35" t="str">
        <f t="shared" si="34"/>
        <v/>
      </c>
      <c r="CF28" s="35" t="str">
        <f t="shared" si="35"/>
        <v/>
      </c>
      <c r="CG28" s="63" t="str">
        <f t="shared" si="36"/>
        <v/>
      </c>
      <c r="CH28" s="35" t="str">
        <f t="shared" si="37"/>
        <v/>
      </c>
      <c r="CI28" s="63" t="str">
        <f t="shared" si="38"/>
        <v/>
      </c>
      <c r="CJ28" s="35" t="str">
        <f t="shared" si="39"/>
        <v/>
      </c>
      <c r="CK28" s="35" t="str">
        <f t="shared" si="40"/>
        <v/>
      </c>
      <c r="CM28" s="35">
        <v>24</v>
      </c>
      <c r="CN28" s="35" t="str">
        <f t="shared" si="41"/>
        <v/>
      </c>
      <c r="CO28" s="63" t="str">
        <f t="shared" si="42"/>
        <v/>
      </c>
      <c r="CP28" s="35" t="str">
        <f t="shared" si="43"/>
        <v/>
      </c>
      <c r="CQ28" s="63" t="str">
        <f t="shared" si="44"/>
        <v/>
      </c>
      <c r="CR28" s="35" t="str">
        <f t="shared" si="45"/>
        <v/>
      </c>
      <c r="CS28" s="35" t="str">
        <f t="shared" si="46"/>
        <v/>
      </c>
    </row>
    <row r="29" spans="1:97" ht="15.5" customHeight="1" x14ac:dyDescent="0.3">
      <c r="A29" s="51"/>
      <c r="B29" s="28"/>
      <c r="C29" s="28"/>
      <c r="D29" s="29"/>
      <c r="E29" s="53"/>
      <c r="F29" s="29"/>
      <c r="G29" s="30"/>
      <c r="H29" s="42" t="str">
        <f t="shared" si="0"/>
        <v/>
      </c>
      <c r="AO29" s="35" t="str">
        <f>IF(AP29="","",COUNTIF($AP$5:AP29,AP29))</f>
        <v/>
      </c>
      <c r="AP29" s="35" t="str">
        <f t="shared" si="1"/>
        <v/>
      </c>
      <c r="AQ29" s="35" t="str">
        <f t="shared" si="18"/>
        <v/>
      </c>
      <c r="AR29" s="65" t="str">
        <f t="shared" si="2"/>
        <v/>
      </c>
      <c r="AS29" s="66" t="str">
        <f t="shared" si="3"/>
        <v/>
      </c>
      <c r="AT29" s="35" t="str">
        <f t="shared" si="4"/>
        <v/>
      </c>
      <c r="AU29" s="65" t="str">
        <f t="shared" si="5"/>
        <v/>
      </c>
      <c r="AV29" s="65" t="str">
        <f t="shared" si="6"/>
        <v/>
      </c>
      <c r="AW29" s="67" t="str">
        <f t="shared" si="7"/>
        <v/>
      </c>
      <c r="AX29" s="67" t="str">
        <f t="shared" si="8"/>
        <v/>
      </c>
      <c r="AY29" s="62" t="str" cm="1">
        <f t="array" ref="AY29">_xlfn.IFS(AX29="","",_xlfn.NUMBERVALUE(AX29)=0,"P",_xlfn.NUMBERVALUE(AX29)&gt;0,"O")</f>
        <v/>
      </c>
      <c r="AZ29" s="62">
        <f>ROWS($AO$5:AO29)</f>
        <v>25</v>
      </c>
      <c r="BA29" s="62" t="str">
        <f t="shared" si="19"/>
        <v/>
      </c>
      <c r="BB29" s="62" t="str">
        <f t="shared" si="20"/>
        <v/>
      </c>
      <c r="BD29" s="35" t="e">
        <f t="shared" si="21"/>
        <v>#N/A</v>
      </c>
      <c r="BE29" s="35" t="str">
        <f t="shared" si="9"/>
        <v>36</v>
      </c>
      <c r="BF29" s="35" t="str">
        <f t="shared" si="10"/>
        <v/>
      </c>
      <c r="BG29" s="35" t="str">
        <f t="shared" si="11"/>
        <v/>
      </c>
      <c r="BH29" s="63" t="str">
        <f t="shared" si="12"/>
        <v/>
      </c>
      <c r="BI29" s="35" t="str">
        <f t="shared" si="13"/>
        <v/>
      </c>
      <c r="BJ29" s="35" t="str">
        <f t="shared" si="22"/>
        <v/>
      </c>
      <c r="BK29" s="35" t="str">
        <f t="shared" si="14"/>
        <v/>
      </c>
      <c r="BL29" s="63" t="str">
        <f t="shared" si="23"/>
        <v/>
      </c>
      <c r="BM29" s="35" t="str">
        <f t="shared" si="15"/>
        <v/>
      </c>
      <c r="BN29" s="35" t="str">
        <f t="shared" si="16"/>
        <v/>
      </c>
      <c r="BP29" s="35">
        <v>25</v>
      </c>
      <c r="BQ29" s="35" t="str">
        <f t="shared" si="24"/>
        <v/>
      </c>
      <c r="BR29" s="63" t="str">
        <f t="shared" si="25"/>
        <v/>
      </c>
      <c r="BS29" s="35" t="str">
        <f t="shared" si="26"/>
        <v/>
      </c>
      <c r="BT29" s="35" t="str">
        <f t="shared" si="27"/>
        <v/>
      </c>
      <c r="BU29" s="63" t="str">
        <f t="shared" si="28"/>
        <v/>
      </c>
      <c r="BV29" s="64" t="str">
        <f t="shared" si="29"/>
        <v/>
      </c>
      <c r="BY29" s="62">
        <f>ROWS($AO$5:AO29)</f>
        <v>25</v>
      </c>
      <c r="BZ29" s="62" t="str">
        <f t="shared" si="30"/>
        <v/>
      </c>
      <c r="CA29" s="62" t="str">
        <f t="shared" si="31"/>
        <v/>
      </c>
      <c r="CC29" s="35" t="e">
        <f t="shared" si="32"/>
        <v>#N/A</v>
      </c>
      <c r="CD29" s="35" t="str">
        <f t="shared" si="33"/>
        <v>36</v>
      </c>
      <c r="CE29" s="35" t="str">
        <f t="shared" si="34"/>
        <v/>
      </c>
      <c r="CF29" s="35" t="str">
        <f t="shared" si="35"/>
        <v/>
      </c>
      <c r="CG29" s="63" t="str">
        <f t="shared" si="36"/>
        <v/>
      </c>
      <c r="CH29" s="35" t="str">
        <f t="shared" si="37"/>
        <v/>
      </c>
      <c r="CI29" s="63" t="str">
        <f t="shared" si="38"/>
        <v/>
      </c>
      <c r="CJ29" s="35" t="str">
        <f t="shared" si="39"/>
        <v/>
      </c>
      <c r="CK29" s="35" t="str">
        <f t="shared" si="40"/>
        <v/>
      </c>
      <c r="CM29" s="35">
        <v>25</v>
      </c>
      <c r="CN29" s="35" t="str">
        <f t="shared" si="41"/>
        <v/>
      </c>
      <c r="CO29" s="63" t="str">
        <f t="shared" si="42"/>
        <v/>
      </c>
      <c r="CP29" s="35" t="str">
        <f t="shared" si="43"/>
        <v/>
      </c>
      <c r="CQ29" s="63" t="str">
        <f t="shared" si="44"/>
        <v/>
      </c>
      <c r="CR29" s="35" t="str">
        <f t="shared" si="45"/>
        <v/>
      </c>
      <c r="CS29" s="35" t="str">
        <f t="shared" si="46"/>
        <v/>
      </c>
    </row>
    <row r="30" spans="1:97" ht="15.5" customHeight="1" x14ac:dyDescent="0.3">
      <c r="A30" s="51"/>
      <c r="B30" s="28"/>
      <c r="C30" s="28"/>
      <c r="D30" s="29"/>
      <c r="E30" s="53"/>
      <c r="F30" s="29"/>
      <c r="G30" s="30"/>
      <c r="H30" s="42" t="str">
        <f t="shared" si="0"/>
        <v/>
      </c>
      <c r="AO30" s="35" t="str">
        <f>IF(AP30="","",COUNTIF($AP$5:AP30,AP30))</f>
        <v/>
      </c>
      <c r="AP30" s="35" t="str">
        <f t="shared" si="1"/>
        <v/>
      </c>
      <c r="AQ30" s="35" t="str">
        <f t="shared" si="18"/>
        <v/>
      </c>
      <c r="AR30" s="65" t="str">
        <f t="shared" si="2"/>
        <v/>
      </c>
      <c r="AS30" s="66" t="str">
        <f t="shared" si="3"/>
        <v/>
      </c>
      <c r="AT30" s="35" t="str">
        <f t="shared" si="4"/>
        <v/>
      </c>
      <c r="AU30" s="65" t="str">
        <f t="shared" si="5"/>
        <v/>
      </c>
      <c r="AV30" s="65" t="str">
        <f t="shared" si="6"/>
        <v/>
      </c>
      <c r="AW30" s="67" t="str">
        <f t="shared" si="7"/>
        <v/>
      </c>
      <c r="AX30" s="67" t="str">
        <f t="shared" si="8"/>
        <v/>
      </c>
      <c r="AY30" s="62" t="str" cm="1">
        <f t="array" ref="AY30">_xlfn.IFS(AX30="","",_xlfn.NUMBERVALUE(AX30)=0,"P",_xlfn.NUMBERVALUE(AX30)&gt;0,"O")</f>
        <v/>
      </c>
      <c r="AZ30" s="62">
        <f>ROWS($AO$5:AO30)</f>
        <v>26</v>
      </c>
      <c r="BA30" s="62" t="str">
        <f t="shared" si="19"/>
        <v/>
      </c>
      <c r="BB30" s="62" t="str">
        <f t="shared" si="20"/>
        <v/>
      </c>
      <c r="BD30" s="35" t="e">
        <f t="shared" si="21"/>
        <v>#N/A</v>
      </c>
      <c r="BE30" s="35" t="str">
        <f t="shared" si="9"/>
        <v>36</v>
      </c>
      <c r="BF30" s="35" t="str">
        <f t="shared" si="10"/>
        <v/>
      </c>
      <c r="BG30" s="35" t="str">
        <f t="shared" si="11"/>
        <v/>
      </c>
      <c r="BH30" s="63" t="str">
        <f t="shared" si="12"/>
        <v/>
      </c>
      <c r="BI30" s="35" t="str">
        <f t="shared" si="13"/>
        <v/>
      </c>
      <c r="BJ30" s="35" t="str">
        <f t="shared" si="22"/>
        <v/>
      </c>
      <c r="BK30" s="35" t="str">
        <f t="shared" si="14"/>
        <v/>
      </c>
      <c r="BL30" s="63" t="str">
        <f t="shared" si="23"/>
        <v/>
      </c>
      <c r="BM30" s="35" t="str">
        <f t="shared" si="15"/>
        <v/>
      </c>
      <c r="BN30" s="35" t="str">
        <f t="shared" si="16"/>
        <v/>
      </c>
      <c r="BP30" s="35">
        <v>26</v>
      </c>
      <c r="BQ30" s="35" t="str">
        <f t="shared" si="24"/>
        <v/>
      </c>
      <c r="BR30" s="63" t="str">
        <f t="shared" si="25"/>
        <v/>
      </c>
      <c r="BS30" s="35" t="str">
        <f t="shared" si="26"/>
        <v/>
      </c>
      <c r="BT30" s="35" t="str">
        <f t="shared" si="27"/>
        <v/>
      </c>
      <c r="BU30" s="63" t="str">
        <f t="shared" si="28"/>
        <v/>
      </c>
      <c r="BV30" s="64" t="str">
        <f t="shared" si="29"/>
        <v/>
      </c>
      <c r="BY30" s="62">
        <f>ROWS($AO$5:AO30)</f>
        <v>26</v>
      </c>
      <c r="BZ30" s="62" t="str">
        <f t="shared" si="30"/>
        <v/>
      </c>
      <c r="CA30" s="62" t="str">
        <f t="shared" si="31"/>
        <v/>
      </c>
      <c r="CC30" s="35" t="e">
        <f t="shared" si="32"/>
        <v>#N/A</v>
      </c>
      <c r="CD30" s="35" t="str">
        <f t="shared" si="33"/>
        <v>36</v>
      </c>
      <c r="CE30" s="35" t="str">
        <f t="shared" si="34"/>
        <v/>
      </c>
      <c r="CF30" s="35" t="str">
        <f t="shared" si="35"/>
        <v/>
      </c>
      <c r="CG30" s="63" t="str">
        <f t="shared" si="36"/>
        <v/>
      </c>
      <c r="CH30" s="35" t="str">
        <f t="shared" si="37"/>
        <v/>
      </c>
      <c r="CI30" s="63" t="str">
        <f t="shared" si="38"/>
        <v/>
      </c>
      <c r="CJ30" s="35" t="str">
        <f t="shared" si="39"/>
        <v/>
      </c>
      <c r="CK30" s="35" t="str">
        <f t="shared" si="40"/>
        <v/>
      </c>
      <c r="CM30" s="35">
        <v>26</v>
      </c>
      <c r="CN30" s="35" t="str">
        <f t="shared" si="41"/>
        <v/>
      </c>
      <c r="CO30" s="63" t="str">
        <f t="shared" si="42"/>
        <v/>
      </c>
      <c r="CP30" s="35" t="str">
        <f t="shared" si="43"/>
        <v/>
      </c>
      <c r="CQ30" s="63" t="str">
        <f t="shared" si="44"/>
        <v/>
      </c>
      <c r="CR30" s="35" t="str">
        <f t="shared" si="45"/>
        <v/>
      </c>
      <c r="CS30" s="35" t="str">
        <f t="shared" si="46"/>
        <v/>
      </c>
    </row>
    <row r="31" spans="1:97" ht="15.5" customHeight="1" x14ac:dyDescent="0.3">
      <c r="A31" s="51"/>
      <c r="B31" s="28"/>
      <c r="C31" s="28"/>
      <c r="D31" s="29"/>
      <c r="E31" s="53"/>
      <c r="F31" s="29"/>
      <c r="G31" s="30"/>
      <c r="H31" s="42" t="str">
        <f t="shared" si="0"/>
        <v/>
      </c>
      <c r="AO31" s="35" t="str">
        <f>IF(AP31="","",COUNTIF($AP$5:AP31,AP31))</f>
        <v/>
      </c>
      <c r="AP31" s="35" t="str">
        <f t="shared" si="1"/>
        <v/>
      </c>
      <c r="AQ31" s="35" t="str">
        <f t="shared" si="18"/>
        <v/>
      </c>
      <c r="AR31" s="65" t="str">
        <f t="shared" si="2"/>
        <v/>
      </c>
      <c r="AS31" s="66" t="str">
        <f t="shared" si="3"/>
        <v/>
      </c>
      <c r="AT31" s="35" t="str">
        <f t="shared" si="4"/>
        <v/>
      </c>
      <c r="AU31" s="65" t="str">
        <f t="shared" si="5"/>
        <v/>
      </c>
      <c r="AV31" s="65" t="str">
        <f t="shared" si="6"/>
        <v/>
      </c>
      <c r="AW31" s="67" t="str">
        <f t="shared" si="7"/>
        <v/>
      </c>
      <c r="AX31" s="67" t="str">
        <f t="shared" si="8"/>
        <v/>
      </c>
      <c r="AY31" s="62" t="str" cm="1">
        <f t="array" ref="AY31">_xlfn.IFS(AX31="","",_xlfn.NUMBERVALUE(AX31)=0,"P",_xlfn.NUMBERVALUE(AX31)&gt;0,"O")</f>
        <v/>
      </c>
      <c r="AZ31" s="62">
        <f>ROWS($AO$5:AO31)</f>
        <v>27</v>
      </c>
      <c r="BA31" s="62" t="str">
        <f t="shared" si="19"/>
        <v/>
      </c>
      <c r="BB31" s="62" t="str">
        <f t="shared" si="20"/>
        <v/>
      </c>
      <c r="BD31" s="35" t="e">
        <f t="shared" si="21"/>
        <v>#N/A</v>
      </c>
      <c r="BE31" s="35" t="str">
        <f t="shared" si="9"/>
        <v>36</v>
      </c>
      <c r="BF31" s="35" t="str">
        <f t="shared" si="10"/>
        <v/>
      </c>
      <c r="BG31" s="35" t="str">
        <f t="shared" si="11"/>
        <v/>
      </c>
      <c r="BH31" s="63" t="str">
        <f t="shared" si="12"/>
        <v/>
      </c>
      <c r="BI31" s="35" t="str">
        <f t="shared" si="13"/>
        <v/>
      </c>
      <c r="BJ31" s="35" t="str">
        <f t="shared" si="22"/>
        <v/>
      </c>
      <c r="BK31" s="35" t="str">
        <f t="shared" si="14"/>
        <v/>
      </c>
      <c r="BL31" s="63" t="str">
        <f t="shared" si="23"/>
        <v/>
      </c>
      <c r="BM31" s="35" t="str">
        <f t="shared" si="15"/>
        <v/>
      </c>
      <c r="BN31" s="35" t="str">
        <f t="shared" si="16"/>
        <v/>
      </c>
      <c r="BP31" s="35">
        <v>27</v>
      </c>
      <c r="BQ31" s="35" t="str">
        <f t="shared" si="24"/>
        <v/>
      </c>
      <c r="BR31" s="63" t="str">
        <f t="shared" si="25"/>
        <v/>
      </c>
      <c r="BS31" s="35" t="str">
        <f t="shared" si="26"/>
        <v/>
      </c>
      <c r="BT31" s="35" t="str">
        <f t="shared" si="27"/>
        <v/>
      </c>
      <c r="BU31" s="63" t="str">
        <f t="shared" si="28"/>
        <v/>
      </c>
      <c r="BV31" s="64" t="str">
        <f t="shared" si="29"/>
        <v/>
      </c>
      <c r="BY31" s="62">
        <f>ROWS($AO$5:AO31)</f>
        <v>27</v>
      </c>
      <c r="BZ31" s="62" t="str">
        <f t="shared" si="30"/>
        <v/>
      </c>
      <c r="CA31" s="62" t="str">
        <f t="shared" si="31"/>
        <v/>
      </c>
      <c r="CC31" s="35" t="e">
        <f t="shared" si="32"/>
        <v>#N/A</v>
      </c>
      <c r="CD31" s="35" t="str">
        <f t="shared" si="33"/>
        <v>36</v>
      </c>
      <c r="CE31" s="35" t="str">
        <f t="shared" si="34"/>
        <v/>
      </c>
      <c r="CF31" s="35" t="str">
        <f t="shared" si="35"/>
        <v/>
      </c>
      <c r="CG31" s="63" t="str">
        <f t="shared" si="36"/>
        <v/>
      </c>
      <c r="CH31" s="35" t="str">
        <f t="shared" si="37"/>
        <v/>
      </c>
      <c r="CI31" s="63" t="str">
        <f t="shared" si="38"/>
        <v/>
      </c>
      <c r="CJ31" s="35" t="str">
        <f t="shared" si="39"/>
        <v/>
      </c>
      <c r="CK31" s="35" t="str">
        <f t="shared" si="40"/>
        <v/>
      </c>
      <c r="CM31" s="35">
        <v>27</v>
      </c>
      <c r="CN31" s="35" t="str">
        <f t="shared" si="41"/>
        <v/>
      </c>
      <c r="CO31" s="63" t="str">
        <f t="shared" si="42"/>
        <v/>
      </c>
      <c r="CP31" s="35" t="str">
        <f t="shared" si="43"/>
        <v/>
      </c>
      <c r="CQ31" s="63" t="str">
        <f t="shared" si="44"/>
        <v/>
      </c>
      <c r="CR31" s="35" t="str">
        <f t="shared" si="45"/>
        <v/>
      </c>
      <c r="CS31" s="35" t="str">
        <f t="shared" si="46"/>
        <v/>
      </c>
    </row>
    <row r="32" spans="1:97" ht="15.5" customHeight="1" x14ac:dyDescent="0.3">
      <c r="A32" s="51"/>
      <c r="B32" s="28"/>
      <c r="C32" s="28"/>
      <c r="D32" s="29"/>
      <c r="E32" s="53"/>
      <c r="F32" s="29"/>
      <c r="G32" s="30"/>
      <c r="H32" s="42" t="str">
        <f t="shared" si="0"/>
        <v/>
      </c>
      <c r="AO32" s="35" t="str">
        <f>IF(AP32="","",COUNTIF($AP$5:AP32,AP32))</f>
        <v/>
      </c>
      <c r="AP32" s="35" t="str">
        <f t="shared" si="1"/>
        <v/>
      </c>
      <c r="AQ32" s="35" t="str">
        <f t="shared" si="18"/>
        <v/>
      </c>
      <c r="AR32" s="65" t="str">
        <f t="shared" si="2"/>
        <v/>
      </c>
      <c r="AS32" s="66" t="str">
        <f t="shared" si="3"/>
        <v/>
      </c>
      <c r="AT32" s="35" t="str">
        <f t="shared" si="4"/>
        <v/>
      </c>
      <c r="AU32" s="65" t="str">
        <f t="shared" si="5"/>
        <v/>
      </c>
      <c r="AV32" s="65" t="str">
        <f t="shared" si="6"/>
        <v/>
      </c>
      <c r="AW32" s="67" t="str">
        <f t="shared" si="7"/>
        <v/>
      </c>
      <c r="AX32" s="67" t="str">
        <f t="shared" si="8"/>
        <v/>
      </c>
      <c r="AY32" s="62" t="str" cm="1">
        <f t="array" ref="AY32">_xlfn.IFS(AX32="","",_xlfn.NUMBERVALUE(AX32)=0,"P",_xlfn.NUMBERVALUE(AX32)&gt;0,"O")</f>
        <v/>
      </c>
      <c r="AZ32" s="62">
        <f>ROWS($AO$5:AO32)</f>
        <v>28</v>
      </c>
      <c r="BA32" s="62" t="str">
        <f t="shared" si="19"/>
        <v/>
      </c>
      <c r="BB32" s="62" t="str">
        <f t="shared" si="20"/>
        <v/>
      </c>
      <c r="BD32" s="35" t="e">
        <f t="shared" si="21"/>
        <v>#N/A</v>
      </c>
      <c r="BE32" s="35" t="str">
        <f t="shared" si="9"/>
        <v>36</v>
      </c>
      <c r="BF32" s="35" t="str">
        <f t="shared" si="10"/>
        <v/>
      </c>
      <c r="BG32" s="35" t="str">
        <f t="shared" si="11"/>
        <v/>
      </c>
      <c r="BH32" s="63" t="str">
        <f t="shared" si="12"/>
        <v/>
      </c>
      <c r="BI32" s="35" t="str">
        <f t="shared" si="13"/>
        <v/>
      </c>
      <c r="BJ32" s="35" t="str">
        <f t="shared" si="22"/>
        <v/>
      </c>
      <c r="BK32" s="35" t="str">
        <f t="shared" si="14"/>
        <v/>
      </c>
      <c r="BL32" s="63" t="str">
        <f t="shared" si="23"/>
        <v/>
      </c>
      <c r="BM32" s="35" t="str">
        <f t="shared" si="15"/>
        <v/>
      </c>
      <c r="BN32" s="35" t="str">
        <f t="shared" si="16"/>
        <v/>
      </c>
      <c r="BP32" s="35">
        <v>28</v>
      </c>
      <c r="BQ32" s="35" t="str">
        <f t="shared" si="24"/>
        <v/>
      </c>
      <c r="BR32" s="63" t="str">
        <f t="shared" si="25"/>
        <v/>
      </c>
      <c r="BS32" s="35" t="str">
        <f t="shared" si="26"/>
        <v/>
      </c>
      <c r="BT32" s="35" t="str">
        <f t="shared" si="27"/>
        <v/>
      </c>
      <c r="BU32" s="63" t="str">
        <f t="shared" si="28"/>
        <v/>
      </c>
      <c r="BV32" s="64" t="str">
        <f t="shared" si="29"/>
        <v/>
      </c>
      <c r="BY32" s="62">
        <f>ROWS($AO$5:AO32)</f>
        <v>28</v>
      </c>
      <c r="BZ32" s="62" t="str">
        <f t="shared" si="30"/>
        <v/>
      </c>
      <c r="CA32" s="62" t="str">
        <f t="shared" si="31"/>
        <v/>
      </c>
      <c r="CC32" s="35" t="e">
        <f t="shared" si="32"/>
        <v>#N/A</v>
      </c>
      <c r="CD32" s="35" t="str">
        <f t="shared" si="33"/>
        <v>36</v>
      </c>
      <c r="CE32" s="35" t="str">
        <f t="shared" si="34"/>
        <v/>
      </c>
      <c r="CF32" s="35" t="str">
        <f t="shared" si="35"/>
        <v/>
      </c>
      <c r="CG32" s="63" t="str">
        <f t="shared" si="36"/>
        <v/>
      </c>
      <c r="CH32" s="35" t="str">
        <f t="shared" si="37"/>
        <v/>
      </c>
      <c r="CI32" s="63" t="str">
        <f t="shared" si="38"/>
        <v/>
      </c>
      <c r="CJ32" s="35" t="str">
        <f t="shared" si="39"/>
        <v/>
      </c>
      <c r="CK32" s="35" t="str">
        <f t="shared" si="40"/>
        <v/>
      </c>
      <c r="CM32" s="35">
        <v>28</v>
      </c>
      <c r="CN32" s="35" t="str">
        <f t="shared" si="41"/>
        <v/>
      </c>
      <c r="CO32" s="63" t="str">
        <f t="shared" si="42"/>
        <v/>
      </c>
      <c r="CP32" s="35" t="str">
        <f t="shared" si="43"/>
        <v/>
      </c>
      <c r="CQ32" s="63" t="str">
        <f t="shared" si="44"/>
        <v/>
      </c>
      <c r="CR32" s="35" t="str">
        <f t="shared" si="45"/>
        <v/>
      </c>
      <c r="CS32" s="35" t="str">
        <f t="shared" si="46"/>
        <v/>
      </c>
    </row>
    <row r="33" spans="1:97" ht="15.5" customHeight="1" x14ac:dyDescent="0.3">
      <c r="A33" s="51"/>
      <c r="B33" s="28"/>
      <c r="C33" s="28"/>
      <c r="D33" s="29"/>
      <c r="E33" s="53"/>
      <c r="F33" s="29"/>
      <c r="G33" s="30"/>
      <c r="H33" s="42" t="str">
        <f t="shared" si="0"/>
        <v/>
      </c>
      <c r="AO33" s="35" t="str">
        <f>IF(AP33="","",COUNTIF($AP$5:AP33,AP33))</f>
        <v/>
      </c>
      <c r="AP33" s="35" t="str">
        <f t="shared" si="1"/>
        <v/>
      </c>
      <c r="AQ33" s="35" t="str">
        <f t="shared" si="18"/>
        <v/>
      </c>
      <c r="AR33" s="65" t="str">
        <f t="shared" si="2"/>
        <v/>
      </c>
      <c r="AS33" s="66" t="str">
        <f t="shared" si="3"/>
        <v/>
      </c>
      <c r="AT33" s="35" t="str">
        <f t="shared" si="4"/>
        <v/>
      </c>
      <c r="AU33" s="65" t="str">
        <f t="shared" si="5"/>
        <v/>
      </c>
      <c r="AV33" s="65" t="str">
        <f t="shared" si="6"/>
        <v/>
      </c>
      <c r="AW33" s="67" t="str">
        <f t="shared" si="7"/>
        <v/>
      </c>
      <c r="AX33" s="67" t="str">
        <f t="shared" si="8"/>
        <v/>
      </c>
      <c r="AY33" s="62" t="str" cm="1">
        <f t="array" ref="AY33">_xlfn.IFS(AX33="","",_xlfn.NUMBERVALUE(AX33)=0,"P",_xlfn.NUMBERVALUE(AX33)&gt;0,"O")</f>
        <v/>
      </c>
      <c r="AZ33" s="62">
        <f>ROWS($AO$5:AO33)</f>
        <v>29</v>
      </c>
      <c r="BA33" s="62" t="str">
        <f t="shared" si="19"/>
        <v/>
      </c>
      <c r="BB33" s="62" t="str">
        <f t="shared" si="20"/>
        <v/>
      </c>
      <c r="BD33" s="35" t="e">
        <f t="shared" si="21"/>
        <v>#N/A</v>
      </c>
      <c r="BE33" s="35" t="str">
        <f t="shared" si="9"/>
        <v>36</v>
      </c>
      <c r="BF33" s="35" t="str">
        <f t="shared" si="10"/>
        <v/>
      </c>
      <c r="BG33" s="35" t="str">
        <f t="shared" si="11"/>
        <v/>
      </c>
      <c r="BH33" s="63" t="str">
        <f t="shared" si="12"/>
        <v/>
      </c>
      <c r="BI33" s="35" t="str">
        <f t="shared" si="13"/>
        <v/>
      </c>
      <c r="BJ33" s="35" t="str">
        <f t="shared" si="22"/>
        <v/>
      </c>
      <c r="BK33" s="35" t="str">
        <f t="shared" si="14"/>
        <v/>
      </c>
      <c r="BL33" s="63" t="str">
        <f t="shared" si="23"/>
        <v/>
      </c>
      <c r="BM33" s="35" t="str">
        <f t="shared" si="15"/>
        <v/>
      </c>
      <c r="BN33" s="35" t="str">
        <f t="shared" si="16"/>
        <v/>
      </c>
      <c r="BP33" s="35">
        <v>29</v>
      </c>
      <c r="BQ33" s="35" t="str">
        <f t="shared" si="24"/>
        <v/>
      </c>
      <c r="BR33" s="63" t="str">
        <f t="shared" si="25"/>
        <v/>
      </c>
      <c r="BS33" s="35" t="str">
        <f t="shared" si="26"/>
        <v/>
      </c>
      <c r="BT33" s="35" t="str">
        <f t="shared" si="27"/>
        <v/>
      </c>
      <c r="BU33" s="63" t="str">
        <f t="shared" si="28"/>
        <v/>
      </c>
      <c r="BV33" s="64" t="str">
        <f t="shared" si="29"/>
        <v/>
      </c>
      <c r="BY33" s="62">
        <f>ROWS($AO$5:AO33)</f>
        <v>29</v>
      </c>
      <c r="BZ33" s="62" t="str">
        <f t="shared" si="30"/>
        <v/>
      </c>
      <c r="CA33" s="62" t="str">
        <f t="shared" si="31"/>
        <v/>
      </c>
      <c r="CC33" s="35" t="e">
        <f t="shared" si="32"/>
        <v>#N/A</v>
      </c>
      <c r="CD33" s="35" t="str">
        <f t="shared" si="33"/>
        <v>36</v>
      </c>
      <c r="CE33" s="35" t="str">
        <f t="shared" si="34"/>
        <v/>
      </c>
      <c r="CF33" s="35" t="str">
        <f t="shared" si="35"/>
        <v/>
      </c>
      <c r="CG33" s="63" t="str">
        <f t="shared" si="36"/>
        <v/>
      </c>
      <c r="CH33" s="35" t="str">
        <f t="shared" si="37"/>
        <v/>
      </c>
      <c r="CI33" s="63" t="str">
        <f t="shared" si="38"/>
        <v/>
      </c>
      <c r="CJ33" s="35" t="str">
        <f t="shared" si="39"/>
        <v/>
      </c>
      <c r="CK33" s="35" t="str">
        <f t="shared" si="40"/>
        <v/>
      </c>
      <c r="CM33" s="35">
        <v>29</v>
      </c>
      <c r="CN33" s="35" t="str">
        <f t="shared" si="41"/>
        <v/>
      </c>
      <c r="CO33" s="63" t="str">
        <f t="shared" si="42"/>
        <v/>
      </c>
      <c r="CP33" s="35" t="str">
        <f t="shared" si="43"/>
        <v/>
      </c>
      <c r="CQ33" s="63" t="str">
        <f t="shared" si="44"/>
        <v/>
      </c>
      <c r="CR33" s="35" t="str">
        <f t="shared" si="45"/>
        <v/>
      </c>
      <c r="CS33" s="35" t="str">
        <f t="shared" si="46"/>
        <v/>
      </c>
    </row>
    <row r="34" spans="1:97" ht="15.5" customHeight="1" x14ac:dyDescent="0.3">
      <c r="A34" s="51"/>
      <c r="B34" s="28"/>
      <c r="C34" s="28"/>
      <c r="D34" s="29"/>
      <c r="E34" s="53"/>
      <c r="F34" s="29"/>
      <c r="G34" s="30"/>
      <c r="H34" s="42" t="str">
        <f t="shared" si="0"/>
        <v/>
      </c>
      <c r="AO34" s="35" t="str">
        <f>IF(AP34="","",COUNTIF($AP$5:AP34,AP34))</f>
        <v/>
      </c>
      <c r="AP34" s="35" t="str">
        <f t="shared" si="1"/>
        <v/>
      </c>
      <c r="AQ34" s="35" t="str">
        <f t="shared" si="18"/>
        <v/>
      </c>
      <c r="AR34" s="65" t="str">
        <f t="shared" si="2"/>
        <v/>
      </c>
      <c r="AS34" s="66" t="str">
        <f t="shared" si="3"/>
        <v/>
      </c>
      <c r="AT34" s="35" t="str">
        <f t="shared" si="4"/>
        <v/>
      </c>
      <c r="AU34" s="65" t="str">
        <f t="shared" si="5"/>
        <v/>
      </c>
      <c r="AV34" s="65" t="str">
        <f t="shared" si="6"/>
        <v/>
      </c>
      <c r="AW34" s="67" t="str">
        <f t="shared" si="7"/>
        <v/>
      </c>
      <c r="AX34" s="67" t="str">
        <f t="shared" si="8"/>
        <v/>
      </c>
      <c r="AY34" s="62" t="str" cm="1">
        <f t="array" ref="AY34">_xlfn.IFS(AX34="","",_xlfn.NUMBERVALUE(AX34)=0,"P",_xlfn.NUMBERVALUE(AX34)&gt;0,"O")</f>
        <v/>
      </c>
      <c r="AZ34" s="62">
        <f>ROWS($AO$5:AO34)</f>
        <v>30</v>
      </c>
      <c r="BA34" s="62" t="str">
        <f t="shared" si="19"/>
        <v/>
      </c>
      <c r="BB34" s="62" t="str">
        <f t="shared" si="20"/>
        <v/>
      </c>
      <c r="BD34" s="35" t="e">
        <f t="shared" si="21"/>
        <v>#N/A</v>
      </c>
      <c r="BE34" s="35" t="str">
        <f t="shared" si="9"/>
        <v>36</v>
      </c>
      <c r="BF34" s="35" t="str">
        <f t="shared" si="10"/>
        <v/>
      </c>
      <c r="BG34" s="35" t="str">
        <f t="shared" si="11"/>
        <v/>
      </c>
      <c r="BH34" s="63" t="str">
        <f t="shared" si="12"/>
        <v/>
      </c>
      <c r="BI34" s="35" t="str">
        <f t="shared" si="13"/>
        <v/>
      </c>
      <c r="BJ34" s="35" t="str">
        <f t="shared" si="22"/>
        <v/>
      </c>
      <c r="BK34" s="35" t="str">
        <f t="shared" si="14"/>
        <v/>
      </c>
      <c r="BL34" s="63" t="str">
        <f t="shared" si="23"/>
        <v/>
      </c>
      <c r="BM34" s="35" t="str">
        <f t="shared" si="15"/>
        <v/>
      </c>
      <c r="BN34" s="35" t="str">
        <f t="shared" si="16"/>
        <v/>
      </c>
      <c r="BP34" s="35">
        <v>30</v>
      </c>
      <c r="BQ34" s="35" t="str">
        <f t="shared" si="24"/>
        <v/>
      </c>
      <c r="BR34" s="63" t="str">
        <f t="shared" si="25"/>
        <v/>
      </c>
      <c r="BS34" s="35" t="str">
        <f t="shared" si="26"/>
        <v/>
      </c>
      <c r="BT34" s="35" t="str">
        <f t="shared" si="27"/>
        <v/>
      </c>
      <c r="BU34" s="63" t="str">
        <f t="shared" si="28"/>
        <v/>
      </c>
      <c r="BV34" s="64" t="str">
        <f t="shared" si="29"/>
        <v/>
      </c>
      <c r="BY34" s="62">
        <f>ROWS($AO$5:AO34)</f>
        <v>30</v>
      </c>
      <c r="BZ34" s="62" t="str">
        <f t="shared" si="30"/>
        <v/>
      </c>
      <c r="CA34" s="62" t="str">
        <f t="shared" si="31"/>
        <v/>
      </c>
      <c r="CC34" s="35" t="e">
        <f t="shared" si="32"/>
        <v>#N/A</v>
      </c>
      <c r="CD34" s="35" t="str">
        <f t="shared" si="33"/>
        <v>36</v>
      </c>
      <c r="CE34" s="35" t="str">
        <f t="shared" si="34"/>
        <v/>
      </c>
      <c r="CF34" s="35" t="str">
        <f t="shared" si="35"/>
        <v/>
      </c>
      <c r="CG34" s="63" t="str">
        <f t="shared" si="36"/>
        <v/>
      </c>
      <c r="CH34" s="35" t="str">
        <f t="shared" si="37"/>
        <v/>
      </c>
      <c r="CI34" s="63" t="str">
        <f t="shared" si="38"/>
        <v/>
      </c>
      <c r="CJ34" s="35" t="str">
        <f t="shared" si="39"/>
        <v/>
      </c>
      <c r="CK34" s="35" t="str">
        <f t="shared" si="40"/>
        <v/>
      </c>
      <c r="CM34" s="35">
        <v>30</v>
      </c>
      <c r="CN34" s="35" t="str">
        <f t="shared" si="41"/>
        <v/>
      </c>
      <c r="CO34" s="63" t="str">
        <f t="shared" si="42"/>
        <v/>
      </c>
      <c r="CP34" s="35" t="str">
        <f t="shared" si="43"/>
        <v/>
      </c>
      <c r="CQ34" s="63" t="str">
        <f t="shared" si="44"/>
        <v/>
      </c>
      <c r="CR34" s="35" t="str">
        <f t="shared" si="45"/>
        <v/>
      </c>
      <c r="CS34" s="35" t="str">
        <f t="shared" si="46"/>
        <v/>
      </c>
    </row>
    <row r="35" spans="1:97" ht="15.5" customHeight="1" x14ac:dyDescent="0.3">
      <c r="A35" s="51"/>
      <c r="B35" s="28"/>
      <c r="C35" s="28"/>
      <c r="D35" s="29"/>
      <c r="E35" s="53"/>
      <c r="F35" s="29"/>
      <c r="G35" s="30"/>
      <c r="H35" s="42" t="str">
        <f t="shared" si="0"/>
        <v/>
      </c>
      <c r="AO35" s="35" t="str">
        <f>IF(AP35="","",COUNTIF($AP$5:AP35,AP35))</f>
        <v/>
      </c>
      <c r="AP35" s="35" t="str">
        <f t="shared" si="1"/>
        <v/>
      </c>
      <c r="AQ35" s="35" t="str">
        <f t="shared" si="18"/>
        <v/>
      </c>
      <c r="AR35" s="65" t="str">
        <f t="shared" si="2"/>
        <v/>
      </c>
      <c r="AS35" s="66" t="str">
        <f t="shared" si="3"/>
        <v/>
      </c>
      <c r="AT35" s="35" t="str">
        <f t="shared" si="4"/>
        <v/>
      </c>
      <c r="AU35" s="65" t="str">
        <f t="shared" si="5"/>
        <v/>
      </c>
      <c r="AV35" s="65" t="str">
        <f t="shared" si="6"/>
        <v/>
      </c>
      <c r="AW35" s="67" t="str">
        <f t="shared" si="7"/>
        <v/>
      </c>
      <c r="AX35" s="67" t="str">
        <f t="shared" si="8"/>
        <v/>
      </c>
      <c r="AY35" s="62" t="str" cm="1">
        <f t="array" ref="AY35">_xlfn.IFS(AX35="","",_xlfn.NUMBERVALUE(AX35)=0,"P",_xlfn.NUMBERVALUE(AX35)&gt;0,"O")</f>
        <v/>
      </c>
      <c r="AZ35" s="62">
        <f>ROWS($AO$5:AO35)</f>
        <v>31</v>
      </c>
      <c r="BA35" s="62" t="str">
        <f t="shared" si="19"/>
        <v/>
      </c>
      <c r="BB35" s="62" t="str">
        <f t="shared" si="20"/>
        <v/>
      </c>
      <c r="BD35" s="35" t="e">
        <f t="shared" si="21"/>
        <v>#N/A</v>
      </c>
      <c r="BE35" s="35" t="str">
        <f t="shared" si="9"/>
        <v>36</v>
      </c>
      <c r="BF35" s="35" t="str">
        <f t="shared" si="10"/>
        <v/>
      </c>
      <c r="BG35" s="35" t="str">
        <f t="shared" si="11"/>
        <v/>
      </c>
      <c r="BH35" s="63" t="str">
        <f t="shared" si="12"/>
        <v/>
      </c>
      <c r="BI35" s="35" t="str">
        <f t="shared" si="13"/>
        <v/>
      </c>
      <c r="BJ35" s="35" t="str">
        <f t="shared" si="22"/>
        <v/>
      </c>
      <c r="BK35" s="35" t="str">
        <f t="shared" si="14"/>
        <v/>
      </c>
      <c r="BL35" s="63" t="str">
        <f t="shared" si="23"/>
        <v/>
      </c>
      <c r="BM35" s="35" t="str">
        <f t="shared" si="15"/>
        <v/>
      </c>
      <c r="BN35" s="35" t="str">
        <f t="shared" si="16"/>
        <v/>
      </c>
      <c r="BP35" s="35">
        <v>31</v>
      </c>
      <c r="BQ35" s="35" t="str">
        <f t="shared" si="24"/>
        <v/>
      </c>
      <c r="BR35" s="63" t="str">
        <f t="shared" si="25"/>
        <v/>
      </c>
      <c r="BS35" s="35" t="str">
        <f t="shared" si="26"/>
        <v/>
      </c>
      <c r="BT35" s="35" t="str">
        <f t="shared" si="27"/>
        <v/>
      </c>
      <c r="BU35" s="63" t="str">
        <f t="shared" si="28"/>
        <v/>
      </c>
      <c r="BV35" s="64" t="str">
        <f t="shared" si="29"/>
        <v/>
      </c>
      <c r="BY35" s="62">
        <f>ROWS($AO$5:AO35)</f>
        <v>31</v>
      </c>
      <c r="BZ35" s="62" t="str">
        <f t="shared" si="30"/>
        <v/>
      </c>
      <c r="CA35" s="62" t="str">
        <f t="shared" si="31"/>
        <v/>
      </c>
      <c r="CC35" s="35" t="e">
        <f t="shared" si="32"/>
        <v>#N/A</v>
      </c>
      <c r="CD35" s="35" t="str">
        <f t="shared" si="33"/>
        <v>36</v>
      </c>
      <c r="CE35" s="35" t="str">
        <f t="shared" si="34"/>
        <v/>
      </c>
      <c r="CF35" s="35" t="str">
        <f t="shared" si="35"/>
        <v/>
      </c>
      <c r="CG35" s="63" t="str">
        <f t="shared" si="36"/>
        <v/>
      </c>
      <c r="CH35" s="35" t="str">
        <f t="shared" si="37"/>
        <v/>
      </c>
      <c r="CI35" s="63" t="str">
        <f t="shared" si="38"/>
        <v/>
      </c>
      <c r="CJ35" s="35" t="str">
        <f t="shared" si="39"/>
        <v/>
      </c>
      <c r="CK35" s="35" t="str">
        <f t="shared" si="40"/>
        <v/>
      </c>
      <c r="CM35" s="35">
        <v>31</v>
      </c>
      <c r="CN35" s="35" t="str">
        <f t="shared" si="41"/>
        <v/>
      </c>
      <c r="CO35" s="63" t="str">
        <f t="shared" si="42"/>
        <v/>
      </c>
      <c r="CP35" s="35" t="str">
        <f t="shared" si="43"/>
        <v/>
      </c>
      <c r="CQ35" s="63" t="str">
        <f t="shared" si="44"/>
        <v/>
      </c>
      <c r="CR35" s="35" t="str">
        <f t="shared" si="45"/>
        <v/>
      </c>
      <c r="CS35" s="35" t="str">
        <f t="shared" si="46"/>
        <v/>
      </c>
    </row>
    <row r="36" spans="1:97" ht="15.5" customHeight="1" x14ac:dyDescent="0.3">
      <c r="A36" s="51"/>
      <c r="B36" s="28"/>
      <c r="C36" s="28"/>
      <c r="D36" s="29"/>
      <c r="E36" s="53"/>
      <c r="F36" s="29"/>
      <c r="G36" s="30"/>
      <c r="H36" s="42" t="str">
        <f t="shared" si="0"/>
        <v/>
      </c>
      <c r="AO36" s="35" t="str">
        <f>IF(AP36="","",COUNTIF($AP$5:AP36,AP36))</f>
        <v/>
      </c>
      <c r="AP36" s="35" t="str">
        <f t="shared" si="1"/>
        <v/>
      </c>
      <c r="AQ36" s="35" t="str">
        <f t="shared" si="18"/>
        <v/>
      </c>
      <c r="AR36" s="65" t="str">
        <f t="shared" si="2"/>
        <v/>
      </c>
      <c r="AS36" s="66" t="str">
        <f t="shared" si="3"/>
        <v/>
      </c>
      <c r="AT36" s="35" t="str">
        <f t="shared" si="4"/>
        <v/>
      </c>
      <c r="AU36" s="65" t="str">
        <f t="shared" si="5"/>
        <v/>
      </c>
      <c r="AV36" s="65" t="str">
        <f t="shared" si="6"/>
        <v/>
      </c>
      <c r="AW36" s="67" t="str">
        <f t="shared" si="7"/>
        <v/>
      </c>
      <c r="AX36" s="67" t="str">
        <f t="shared" si="8"/>
        <v/>
      </c>
      <c r="AY36" s="62" t="str" cm="1">
        <f t="array" ref="AY36">_xlfn.IFS(AX36="","",_xlfn.NUMBERVALUE(AX36)=0,"P",_xlfn.NUMBERVALUE(AX36)&gt;0,"O")</f>
        <v/>
      </c>
      <c r="AZ36" s="62">
        <f>ROWS($AO$5:AO36)</f>
        <v>32</v>
      </c>
      <c r="BA36" s="62" t="str">
        <f t="shared" si="19"/>
        <v/>
      </c>
      <c r="BB36" s="62" t="str">
        <f t="shared" si="20"/>
        <v/>
      </c>
      <c r="BD36" s="35" t="e">
        <f t="shared" si="21"/>
        <v>#N/A</v>
      </c>
      <c r="BE36" s="35" t="str">
        <f t="shared" si="9"/>
        <v>36</v>
      </c>
      <c r="BF36" s="35" t="str">
        <f t="shared" si="10"/>
        <v/>
      </c>
      <c r="BG36" s="35" t="str">
        <f t="shared" si="11"/>
        <v/>
      </c>
      <c r="BH36" s="63" t="str">
        <f t="shared" si="12"/>
        <v/>
      </c>
      <c r="BI36" s="35" t="str">
        <f t="shared" si="13"/>
        <v/>
      </c>
      <c r="BJ36" s="35" t="str">
        <f t="shared" si="22"/>
        <v/>
      </c>
      <c r="BK36" s="35" t="str">
        <f t="shared" si="14"/>
        <v/>
      </c>
      <c r="BL36" s="63" t="str">
        <f t="shared" si="23"/>
        <v/>
      </c>
      <c r="BM36" s="35" t="str">
        <f t="shared" si="15"/>
        <v/>
      </c>
      <c r="BN36" s="35" t="str">
        <f t="shared" si="16"/>
        <v/>
      </c>
      <c r="BP36" s="35">
        <v>32</v>
      </c>
      <c r="BQ36" s="35" t="str">
        <f t="shared" si="24"/>
        <v/>
      </c>
      <c r="BR36" s="63" t="str">
        <f t="shared" si="25"/>
        <v/>
      </c>
      <c r="BS36" s="35" t="str">
        <f t="shared" si="26"/>
        <v/>
      </c>
      <c r="BT36" s="35" t="str">
        <f t="shared" si="27"/>
        <v/>
      </c>
      <c r="BU36" s="63" t="str">
        <f t="shared" si="28"/>
        <v/>
      </c>
      <c r="BV36" s="64" t="str">
        <f t="shared" si="29"/>
        <v/>
      </c>
      <c r="BY36" s="62">
        <f>ROWS($AO$5:AO36)</f>
        <v>32</v>
      </c>
      <c r="BZ36" s="62" t="str">
        <f t="shared" si="30"/>
        <v/>
      </c>
      <c r="CA36" s="62" t="str">
        <f t="shared" si="31"/>
        <v/>
      </c>
      <c r="CC36" s="35" t="e">
        <f t="shared" si="32"/>
        <v>#N/A</v>
      </c>
      <c r="CD36" s="35" t="str">
        <f t="shared" si="33"/>
        <v>36</v>
      </c>
      <c r="CE36" s="35" t="str">
        <f t="shared" si="34"/>
        <v/>
      </c>
      <c r="CF36" s="35" t="str">
        <f t="shared" si="35"/>
        <v/>
      </c>
      <c r="CG36" s="63" t="str">
        <f t="shared" si="36"/>
        <v/>
      </c>
      <c r="CH36" s="35" t="str">
        <f t="shared" si="37"/>
        <v/>
      </c>
      <c r="CI36" s="63" t="str">
        <f t="shared" si="38"/>
        <v/>
      </c>
      <c r="CJ36" s="35" t="str">
        <f t="shared" si="39"/>
        <v/>
      </c>
      <c r="CK36" s="35" t="str">
        <f t="shared" si="40"/>
        <v/>
      </c>
      <c r="CM36" s="35">
        <v>32</v>
      </c>
      <c r="CN36" s="35" t="str">
        <f t="shared" si="41"/>
        <v/>
      </c>
      <c r="CO36" s="63" t="str">
        <f t="shared" si="42"/>
        <v/>
      </c>
      <c r="CP36" s="35" t="str">
        <f t="shared" si="43"/>
        <v/>
      </c>
      <c r="CQ36" s="63" t="str">
        <f t="shared" si="44"/>
        <v/>
      </c>
      <c r="CR36" s="35" t="str">
        <f t="shared" si="45"/>
        <v/>
      </c>
      <c r="CS36" s="35" t="str">
        <f t="shared" si="46"/>
        <v/>
      </c>
    </row>
    <row r="37" spans="1:97" ht="15.5" customHeight="1" x14ac:dyDescent="0.3">
      <c r="A37" s="51"/>
      <c r="B37" s="28"/>
      <c r="C37" s="28"/>
      <c r="D37" s="29"/>
      <c r="E37" s="53"/>
      <c r="F37" s="29"/>
      <c r="G37" s="30"/>
      <c r="H37" s="42" t="str">
        <f t="shared" si="0"/>
        <v/>
      </c>
      <c r="AO37" s="35" t="str">
        <f>IF(AP37="","",COUNTIF($AP$5:AP37,AP37))</f>
        <v/>
      </c>
      <c r="AP37" s="35" t="str">
        <f t="shared" si="1"/>
        <v/>
      </c>
      <c r="AQ37" s="35" t="str">
        <f t="shared" si="18"/>
        <v/>
      </c>
      <c r="AR37" s="65" t="str">
        <f t="shared" si="2"/>
        <v/>
      </c>
      <c r="AS37" s="66" t="str">
        <f t="shared" si="3"/>
        <v/>
      </c>
      <c r="AT37" s="35" t="str">
        <f t="shared" si="4"/>
        <v/>
      </c>
      <c r="AU37" s="65" t="str">
        <f t="shared" si="5"/>
        <v/>
      </c>
      <c r="AV37" s="65" t="str">
        <f t="shared" si="6"/>
        <v/>
      </c>
      <c r="AW37" s="67" t="str">
        <f t="shared" si="7"/>
        <v/>
      </c>
      <c r="AX37" s="67" t="str">
        <f t="shared" si="8"/>
        <v/>
      </c>
      <c r="AY37" s="62" t="str" cm="1">
        <f t="array" ref="AY37">_xlfn.IFS(AX37="","",_xlfn.NUMBERVALUE(AX37)=0,"P",_xlfn.NUMBERVALUE(AX37)&gt;0,"O")</f>
        <v/>
      </c>
      <c r="AZ37" s="62">
        <f>ROWS($AO$5:AO37)</f>
        <v>33</v>
      </c>
      <c r="BA37" s="62" t="str">
        <f t="shared" si="19"/>
        <v/>
      </c>
      <c r="BB37" s="62" t="str">
        <f t="shared" si="20"/>
        <v/>
      </c>
      <c r="BD37" s="35" t="e">
        <f t="shared" si="21"/>
        <v>#N/A</v>
      </c>
      <c r="BE37" s="35" t="str">
        <f t="shared" si="9"/>
        <v>36</v>
      </c>
      <c r="BF37" s="35" t="str">
        <f t="shared" si="10"/>
        <v/>
      </c>
      <c r="BG37" s="35" t="str">
        <f t="shared" si="11"/>
        <v/>
      </c>
      <c r="BH37" s="63" t="str">
        <f t="shared" si="12"/>
        <v/>
      </c>
      <c r="BI37" s="35" t="str">
        <f t="shared" si="13"/>
        <v/>
      </c>
      <c r="BJ37" s="35" t="str">
        <f t="shared" si="22"/>
        <v/>
      </c>
      <c r="BK37" s="35" t="str">
        <f t="shared" si="14"/>
        <v/>
      </c>
      <c r="BL37" s="63" t="str">
        <f t="shared" si="23"/>
        <v/>
      </c>
      <c r="BM37" s="35" t="str">
        <f t="shared" si="15"/>
        <v/>
      </c>
      <c r="BN37" s="35" t="str">
        <f t="shared" si="16"/>
        <v/>
      </c>
      <c r="BP37" s="35">
        <v>33</v>
      </c>
      <c r="BQ37" s="35" t="str">
        <f t="shared" si="24"/>
        <v/>
      </c>
      <c r="BR37" s="63" t="str">
        <f t="shared" si="25"/>
        <v/>
      </c>
      <c r="BS37" s="35" t="str">
        <f t="shared" si="26"/>
        <v/>
      </c>
      <c r="BT37" s="35" t="str">
        <f t="shared" si="27"/>
        <v/>
      </c>
      <c r="BU37" s="63" t="str">
        <f t="shared" si="28"/>
        <v/>
      </c>
      <c r="BV37" s="64" t="str">
        <f t="shared" si="29"/>
        <v/>
      </c>
      <c r="BY37" s="62">
        <f>ROWS($AO$5:AO37)</f>
        <v>33</v>
      </c>
      <c r="BZ37" s="62" t="str">
        <f t="shared" si="30"/>
        <v/>
      </c>
      <c r="CA37" s="62" t="str">
        <f t="shared" si="31"/>
        <v/>
      </c>
      <c r="CC37" s="35" t="e">
        <f t="shared" si="32"/>
        <v>#N/A</v>
      </c>
      <c r="CD37" s="35" t="str">
        <f t="shared" si="33"/>
        <v>36</v>
      </c>
      <c r="CE37" s="35" t="str">
        <f t="shared" si="34"/>
        <v/>
      </c>
      <c r="CF37" s="35" t="str">
        <f t="shared" si="35"/>
        <v/>
      </c>
      <c r="CG37" s="63" t="str">
        <f t="shared" si="36"/>
        <v/>
      </c>
      <c r="CH37" s="35" t="str">
        <f t="shared" si="37"/>
        <v/>
      </c>
      <c r="CI37" s="63" t="str">
        <f t="shared" si="38"/>
        <v/>
      </c>
      <c r="CJ37" s="35" t="str">
        <f t="shared" si="39"/>
        <v/>
      </c>
      <c r="CK37" s="35" t="str">
        <f t="shared" si="40"/>
        <v/>
      </c>
      <c r="CM37" s="35">
        <v>33</v>
      </c>
      <c r="CN37" s="35" t="str">
        <f t="shared" si="41"/>
        <v/>
      </c>
      <c r="CO37" s="63" t="str">
        <f t="shared" si="42"/>
        <v/>
      </c>
      <c r="CP37" s="35" t="str">
        <f t="shared" si="43"/>
        <v/>
      </c>
      <c r="CQ37" s="63" t="str">
        <f t="shared" si="44"/>
        <v/>
      </c>
      <c r="CR37" s="35" t="str">
        <f t="shared" si="45"/>
        <v/>
      </c>
      <c r="CS37" s="35" t="str">
        <f t="shared" si="46"/>
        <v/>
      </c>
    </row>
    <row r="38" spans="1:97" ht="15.5" customHeight="1" x14ac:dyDescent="0.3">
      <c r="A38" s="51"/>
      <c r="B38" s="28"/>
      <c r="C38" s="28"/>
      <c r="D38" s="29"/>
      <c r="E38" s="53"/>
      <c r="F38" s="29"/>
      <c r="G38" s="30"/>
      <c r="H38" s="42" t="str">
        <f t="shared" si="0"/>
        <v/>
      </c>
      <c r="AO38" s="35" t="str">
        <f>IF(AP38="","",COUNTIF($AP$5:AP38,AP38))</f>
        <v/>
      </c>
      <c r="AP38" s="35" t="str">
        <f t="shared" si="1"/>
        <v/>
      </c>
      <c r="AQ38" s="35" t="str">
        <f t="shared" si="18"/>
        <v/>
      </c>
      <c r="AR38" s="65" t="str">
        <f t="shared" si="2"/>
        <v/>
      </c>
      <c r="AS38" s="66" t="str">
        <f t="shared" si="3"/>
        <v/>
      </c>
      <c r="AT38" s="35" t="str">
        <f t="shared" si="4"/>
        <v/>
      </c>
      <c r="AU38" s="65" t="str">
        <f t="shared" si="5"/>
        <v/>
      </c>
      <c r="AV38" s="65" t="str">
        <f t="shared" si="6"/>
        <v/>
      </c>
      <c r="AW38" s="67" t="str">
        <f t="shared" si="7"/>
        <v/>
      </c>
      <c r="AX38" s="67" t="str">
        <f t="shared" si="8"/>
        <v/>
      </c>
      <c r="AY38" s="62" t="str" cm="1">
        <f t="array" ref="AY38">_xlfn.IFS(AX38="","",_xlfn.NUMBERVALUE(AX38)=0,"P",_xlfn.NUMBERVALUE(AX38)&gt;0,"O")</f>
        <v/>
      </c>
      <c r="AZ38" s="62">
        <f>ROWS($AO$5:AO38)</f>
        <v>34</v>
      </c>
      <c r="BA38" s="62" t="str">
        <f t="shared" si="19"/>
        <v/>
      </c>
      <c r="BB38" s="62" t="str">
        <f t="shared" si="20"/>
        <v/>
      </c>
      <c r="BD38" s="35" t="e">
        <f t="shared" si="21"/>
        <v>#N/A</v>
      </c>
      <c r="BE38" s="35" t="str">
        <f t="shared" si="9"/>
        <v>36</v>
      </c>
      <c r="BF38" s="35" t="str">
        <f t="shared" si="10"/>
        <v/>
      </c>
      <c r="BG38" s="35" t="str">
        <f t="shared" si="11"/>
        <v/>
      </c>
      <c r="BH38" s="63" t="str">
        <f t="shared" si="12"/>
        <v/>
      </c>
      <c r="BI38" s="35" t="str">
        <f t="shared" si="13"/>
        <v/>
      </c>
      <c r="BJ38" s="35" t="str">
        <f t="shared" si="22"/>
        <v/>
      </c>
      <c r="BK38" s="35" t="str">
        <f t="shared" si="14"/>
        <v/>
      </c>
      <c r="BL38" s="63" t="str">
        <f t="shared" si="23"/>
        <v/>
      </c>
      <c r="BM38" s="35" t="str">
        <f t="shared" si="15"/>
        <v/>
      </c>
      <c r="BN38" s="35" t="str">
        <f t="shared" si="16"/>
        <v/>
      </c>
      <c r="BP38" s="35">
        <v>34</v>
      </c>
      <c r="BQ38" s="35" t="str">
        <f t="shared" si="24"/>
        <v/>
      </c>
      <c r="BR38" s="63" t="str">
        <f t="shared" si="25"/>
        <v/>
      </c>
      <c r="BS38" s="35" t="str">
        <f t="shared" si="26"/>
        <v/>
      </c>
      <c r="BT38" s="35" t="str">
        <f t="shared" si="27"/>
        <v/>
      </c>
      <c r="BU38" s="63" t="str">
        <f t="shared" si="28"/>
        <v/>
      </c>
      <c r="BV38" s="64" t="str">
        <f t="shared" si="29"/>
        <v/>
      </c>
      <c r="BY38" s="62">
        <f>ROWS($AO$5:AO38)</f>
        <v>34</v>
      </c>
      <c r="BZ38" s="62" t="str">
        <f t="shared" si="30"/>
        <v/>
      </c>
      <c r="CA38" s="62" t="str">
        <f t="shared" si="31"/>
        <v/>
      </c>
      <c r="CC38" s="35" t="e">
        <f t="shared" si="32"/>
        <v>#N/A</v>
      </c>
      <c r="CD38" s="35" t="str">
        <f t="shared" si="33"/>
        <v>36</v>
      </c>
      <c r="CE38" s="35" t="str">
        <f t="shared" si="34"/>
        <v/>
      </c>
      <c r="CF38" s="35" t="str">
        <f t="shared" si="35"/>
        <v/>
      </c>
      <c r="CG38" s="63" t="str">
        <f t="shared" si="36"/>
        <v/>
      </c>
      <c r="CH38" s="35" t="str">
        <f t="shared" si="37"/>
        <v/>
      </c>
      <c r="CI38" s="63" t="str">
        <f t="shared" si="38"/>
        <v/>
      </c>
      <c r="CJ38" s="35" t="str">
        <f t="shared" si="39"/>
        <v/>
      </c>
      <c r="CK38" s="35" t="str">
        <f t="shared" si="40"/>
        <v/>
      </c>
      <c r="CM38" s="35">
        <v>34</v>
      </c>
      <c r="CN38" s="35" t="str">
        <f t="shared" si="41"/>
        <v/>
      </c>
      <c r="CO38" s="63" t="str">
        <f t="shared" si="42"/>
        <v/>
      </c>
      <c r="CP38" s="35" t="str">
        <f t="shared" si="43"/>
        <v/>
      </c>
      <c r="CQ38" s="63" t="str">
        <f t="shared" si="44"/>
        <v/>
      </c>
      <c r="CR38" s="35" t="str">
        <f t="shared" si="45"/>
        <v/>
      </c>
      <c r="CS38" s="35" t="str">
        <f t="shared" si="46"/>
        <v/>
      </c>
    </row>
    <row r="39" spans="1:97" ht="15.5" customHeight="1" thickBot="1" x14ac:dyDescent="0.35">
      <c r="A39" s="52"/>
      <c r="B39" s="31"/>
      <c r="C39" s="31"/>
      <c r="D39" s="32"/>
      <c r="E39" s="54"/>
      <c r="F39" s="32"/>
      <c r="G39" s="33"/>
      <c r="H39" s="42" t="str">
        <f t="shared" si="0"/>
        <v/>
      </c>
      <c r="AO39" s="35" t="str">
        <f>IF(AP39="","",COUNTIF($AP$5:AP39,AP39))</f>
        <v/>
      </c>
      <c r="AP39" s="35" t="str">
        <f t="shared" si="1"/>
        <v/>
      </c>
      <c r="AQ39" s="35" t="str">
        <f t="shared" si="18"/>
        <v/>
      </c>
      <c r="AR39" s="65" t="str">
        <f t="shared" si="2"/>
        <v/>
      </c>
      <c r="AS39" s="66" t="str">
        <f t="shared" si="3"/>
        <v/>
      </c>
      <c r="AT39" s="35" t="str">
        <f t="shared" si="4"/>
        <v/>
      </c>
      <c r="AU39" s="65" t="str">
        <f t="shared" si="5"/>
        <v/>
      </c>
      <c r="AV39" s="65" t="str">
        <f t="shared" si="6"/>
        <v/>
      </c>
      <c r="AW39" s="67" t="str">
        <f t="shared" si="7"/>
        <v/>
      </c>
      <c r="AX39" s="67" t="str">
        <f t="shared" si="8"/>
        <v/>
      </c>
      <c r="AY39" s="62" t="str" cm="1">
        <f t="array" ref="AY39">_xlfn.IFS(AX39="","",_xlfn.NUMBERVALUE(AX39)=0,"P",_xlfn.NUMBERVALUE(AX39)&gt;0,"O")</f>
        <v/>
      </c>
      <c r="AZ39" s="62">
        <f>ROWS($AO$5:AO39)</f>
        <v>35</v>
      </c>
      <c r="BA39" s="62" t="str">
        <f t="shared" si="19"/>
        <v/>
      </c>
      <c r="BB39" s="62" t="str">
        <f t="shared" si="20"/>
        <v/>
      </c>
      <c r="BD39" s="35" t="e">
        <f t="shared" si="21"/>
        <v>#N/A</v>
      </c>
      <c r="BE39" s="35" t="str">
        <f t="shared" si="9"/>
        <v>36</v>
      </c>
      <c r="BF39" s="35" t="str">
        <f t="shared" si="10"/>
        <v/>
      </c>
      <c r="BG39" s="35" t="str">
        <f t="shared" si="11"/>
        <v/>
      </c>
      <c r="BH39" s="63" t="str">
        <f t="shared" si="12"/>
        <v/>
      </c>
      <c r="BI39" s="35" t="str">
        <f t="shared" si="13"/>
        <v/>
      </c>
      <c r="BJ39" s="35" t="str">
        <f t="shared" si="22"/>
        <v/>
      </c>
      <c r="BK39" s="35" t="str">
        <f t="shared" si="14"/>
        <v/>
      </c>
      <c r="BL39" s="63" t="str">
        <f t="shared" si="23"/>
        <v/>
      </c>
      <c r="BM39" s="35" t="str">
        <f t="shared" si="15"/>
        <v/>
      </c>
      <c r="BN39" s="35" t="str">
        <f t="shared" si="16"/>
        <v/>
      </c>
      <c r="BP39" s="35">
        <v>35</v>
      </c>
      <c r="BQ39" s="35" t="str">
        <f t="shared" si="24"/>
        <v/>
      </c>
      <c r="BR39" s="63" t="str">
        <f t="shared" si="25"/>
        <v/>
      </c>
      <c r="BS39" s="35" t="str">
        <f t="shared" si="26"/>
        <v/>
      </c>
      <c r="BT39" s="35" t="str">
        <f t="shared" si="27"/>
        <v/>
      </c>
      <c r="BU39" s="63" t="str">
        <f t="shared" si="28"/>
        <v/>
      </c>
      <c r="BV39" s="64" t="str">
        <f t="shared" si="29"/>
        <v/>
      </c>
      <c r="BY39" s="62">
        <f>ROWS($AO$5:AO39)</f>
        <v>35</v>
      </c>
      <c r="BZ39" s="62" t="str">
        <f t="shared" si="30"/>
        <v/>
      </c>
      <c r="CA39" s="62" t="str">
        <f t="shared" si="31"/>
        <v/>
      </c>
      <c r="CC39" s="35" t="e">
        <f t="shared" si="32"/>
        <v>#N/A</v>
      </c>
      <c r="CD39" s="35" t="str">
        <f t="shared" si="33"/>
        <v>36</v>
      </c>
      <c r="CE39" s="35" t="str">
        <f t="shared" si="34"/>
        <v/>
      </c>
      <c r="CF39" s="35" t="str">
        <f t="shared" si="35"/>
        <v/>
      </c>
      <c r="CG39" s="63" t="str">
        <f t="shared" si="36"/>
        <v/>
      </c>
      <c r="CH39" s="35" t="str">
        <f t="shared" si="37"/>
        <v/>
      </c>
      <c r="CI39" s="63" t="str">
        <f t="shared" si="38"/>
        <v/>
      </c>
      <c r="CJ39" s="35" t="str">
        <f t="shared" si="39"/>
        <v/>
      </c>
      <c r="CK39" s="35" t="str">
        <f t="shared" si="40"/>
        <v/>
      </c>
      <c r="CM39" s="35">
        <v>35</v>
      </c>
      <c r="CN39" s="35" t="str">
        <f t="shared" si="41"/>
        <v/>
      </c>
      <c r="CO39" s="63" t="str">
        <f t="shared" si="42"/>
        <v/>
      </c>
      <c r="CP39" s="35" t="str">
        <f t="shared" si="43"/>
        <v/>
      </c>
      <c r="CQ39" s="63" t="str">
        <f t="shared" si="44"/>
        <v/>
      </c>
      <c r="CR39" s="35" t="str">
        <f t="shared" si="45"/>
        <v/>
      </c>
      <c r="CS39" s="35" t="str">
        <f t="shared" si="46"/>
        <v/>
      </c>
    </row>
    <row r="40" spans="1:97" ht="15.5" customHeight="1" x14ac:dyDescent="0.3">
      <c r="A40" s="58" t="s">
        <v>26</v>
      </c>
      <c r="B40" s="46" t="str">
        <f>_xlfn.CONCAT(B41,B42)</f>
        <v>5 associations</v>
      </c>
      <c r="C40" s="46" t="str">
        <f>_xlfn.CONCAT(C41,C42)</f>
        <v>9 total fines</v>
      </c>
      <c r="D40" s="45">
        <f>SUM(D5:D39)</f>
        <v>135</v>
      </c>
      <c r="E40" s="46" t="str">
        <f>_xlfn.CONCAT(E41,E42)</f>
        <v>5 paid</v>
      </c>
      <c r="F40" s="45">
        <f>SUM(F5:F39)</f>
        <v>80</v>
      </c>
      <c r="G40" s="46" t="str">
        <f>_xlfn.CONCAT(G41,G42)</f>
        <v>4 unpaid</v>
      </c>
      <c r="H40" s="45">
        <f t="shared" ref="H40" si="47">SUM(H5:H39)</f>
        <v>55</v>
      </c>
      <c r="AO40" s="35">
        <f>COUNTIF(AO5:AO39,1)</f>
        <v>5</v>
      </c>
      <c r="BY40" s="62"/>
    </row>
    <row r="41" spans="1:97" ht="15.5" customHeight="1" x14ac:dyDescent="0.3">
      <c r="B41" s="48">
        <f>AO40</f>
        <v>5</v>
      </c>
      <c r="C41" s="48">
        <f>COUNT(D5:D39)</f>
        <v>9</v>
      </c>
      <c r="E41" s="48">
        <f>COUNT(F5:F39)</f>
        <v>5</v>
      </c>
      <c r="G41" s="48">
        <f>COUNTIF(H5:H39,"&gt;0")</f>
        <v>4</v>
      </c>
    </row>
    <row r="42" spans="1:97" ht="15.5" customHeight="1" x14ac:dyDescent="0.3">
      <c r="B42" s="50" t="str">
        <f>IF(B41=1," association"," associations")</f>
        <v xml:space="preserve"> associations</v>
      </c>
      <c r="C42" s="50" t="str">
        <f>IF(C41=1," total fine"," total fines")</f>
        <v xml:space="preserve"> total fines</v>
      </c>
      <c r="E42" s="50" t="s">
        <v>37</v>
      </c>
      <c r="G42" s="50" t="s">
        <v>38</v>
      </c>
    </row>
  </sheetData>
  <sheetProtection algorithmName="SHA-512" hashValue="6hVA0LkZi4JGz5y0xLY6ovRozRY6vlkxrFkWqMmBKV0JWoRL9pQMpenyVQLgCCjjzsdOxEnAwf3qY7e+MRvC2w==" saltValue="b4uC6vv42Qy8cA7/T3Dygg==" spinCount="100000" sheet="1" selectLockedCells="1"/>
  <mergeCells count="1">
    <mergeCell ref="A1:H2"/>
  </mergeCells>
  <conditionalFormatting sqref="A5:H39">
    <cfRule type="expression" dxfId="8" priority="1">
      <formula>MOD(ROW(),2)=0</formula>
    </cfRule>
  </conditionalFormatting>
  <dataValidations count="1">
    <dataValidation type="list" allowBlank="1" showDropDown="1" showErrorMessage="1" error="Please enter a valid association name" sqref="B5:B39" xr:uid="{5B48E341-F304-4558-AA7E-45F7032F669E}">
      <formula1>$K$5:$K$39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F753D-EE55-471E-A26C-7F8FC5A65667}">
  <dimension ref="A1:AB41"/>
  <sheetViews>
    <sheetView workbookViewId="0">
      <selection sqref="A1:G2"/>
    </sheetView>
  </sheetViews>
  <sheetFormatPr defaultRowHeight="15.5" customHeight="1" x14ac:dyDescent="0.3"/>
  <cols>
    <col min="1" max="1" width="25" style="4" customWidth="1"/>
    <col min="2" max="4" width="12.5" style="4" customWidth="1"/>
    <col min="5" max="5" width="12.5" style="5" customWidth="1"/>
    <col min="6" max="6" width="12.5" style="4" customWidth="1"/>
    <col min="7" max="7" width="12.5" style="5" customWidth="1"/>
    <col min="8" max="15" width="8.6640625" style="1"/>
    <col min="16" max="16" width="11.58203125" style="1" bestFit="1" customWidth="1"/>
    <col min="17" max="17" width="12.58203125" style="1" bestFit="1" customWidth="1"/>
    <col min="18" max="24" width="8.6640625" style="1"/>
    <col min="25" max="28" width="8.6640625" style="2"/>
    <col min="29" max="16384" width="8.6640625" style="1"/>
  </cols>
  <sheetData>
    <row r="1" spans="1:24" ht="15.5" customHeight="1" x14ac:dyDescent="0.3">
      <c r="A1" s="77" t="s">
        <v>33</v>
      </c>
      <c r="B1" s="78"/>
      <c r="C1" s="78"/>
      <c r="D1" s="78"/>
      <c r="E1" s="78"/>
      <c r="F1" s="78"/>
      <c r="G1" s="79"/>
    </row>
    <row r="2" spans="1:24" ht="15.5" customHeight="1" x14ac:dyDescent="0.3">
      <c r="A2" s="80"/>
      <c r="B2" s="81"/>
      <c r="C2" s="81"/>
      <c r="D2" s="81"/>
      <c r="E2" s="81"/>
      <c r="F2" s="81"/>
      <c r="G2" s="82"/>
    </row>
    <row r="3" spans="1:24" ht="15.5" customHeight="1" x14ac:dyDescent="0.3">
      <c r="A3" s="22" t="s">
        <v>1</v>
      </c>
      <c r="B3" s="10" t="s">
        <v>31</v>
      </c>
      <c r="C3" s="10" t="s">
        <v>32</v>
      </c>
      <c r="D3" s="10" t="s">
        <v>8</v>
      </c>
      <c r="E3" s="11" t="s">
        <v>8</v>
      </c>
      <c r="F3" s="10" t="s">
        <v>29</v>
      </c>
      <c r="G3" s="13" t="s">
        <v>29</v>
      </c>
    </row>
    <row r="4" spans="1:24" ht="15.5" customHeight="1" x14ac:dyDescent="0.3">
      <c r="A4" s="22" t="s">
        <v>3</v>
      </c>
      <c r="B4" s="10" t="s">
        <v>30</v>
      </c>
      <c r="C4" s="10" t="s">
        <v>5</v>
      </c>
      <c r="D4" s="10" t="s">
        <v>30</v>
      </c>
      <c r="E4" s="11" t="s">
        <v>5</v>
      </c>
      <c r="F4" s="10" t="s">
        <v>30</v>
      </c>
      <c r="G4" s="13" t="s">
        <v>5</v>
      </c>
    </row>
    <row r="5" spans="1:24" ht="15.5" customHeight="1" x14ac:dyDescent="0.3">
      <c r="A5" s="14" t="s">
        <v>10</v>
      </c>
      <c r="B5" s="57">
        <f>CE!B16</f>
        <v>4</v>
      </c>
      <c r="C5" s="15">
        <f>CE!C15</f>
        <v>55</v>
      </c>
      <c r="D5" s="57">
        <f>CE!D16</f>
        <v>1</v>
      </c>
      <c r="E5" s="15">
        <f>CE!E15</f>
        <v>10</v>
      </c>
      <c r="F5" s="57">
        <f>CE!F16</f>
        <v>3</v>
      </c>
      <c r="G5" s="17">
        <f>CE!G15</f>
        <v>45</v>
      </c>
      <c r="R5" s="6"/>
      <c r="S5" s="7"/>
      <c r="U5" s="6"/>
      <c r="V5" s="6"/>
      <c r="W5" s="8"/>
      <c r="X5" s="8"/>
    </row>
    <row r="6" spans="1:24" ht="15.5" customHeight="1" x14ac:dyDescent="0.3">
      <c r="A6" s="14" t="s">
        <v>12</v>
      </c>
      <c r="B6" s="57">
        <f>MA!B16</f>
        <v>2</v>
      </c>
      <c r="C6" s="15">
        <f>MA!C15</f>
        <v>50</v>
      </c>
      <c r="D6" s="57">
        <f>MA!D16</f>
        <v>2</v>
      </c>
      <c r="E6" s="15">
        <f>MA!E15</f>
        <v>50</v>
      </c>
      <c r="F6" s="57">
        <f>MA!F16</f>
        <v>0</v>
      </c>
      <c r="G6" s="17">
        <f>MA!G15</f>
        <v>0</v>
      </c>
      <c r="R6" s="6"/>
      <c r="S6" s="7"/>
      <c r="U6" s="6"/>
      <c r="V6" s="6"/>
      <c r="W6" s="8"/>
      <c r="X6" s="8"/>
    </row>
    <row r="7" spans="1:24" ht="15.5" customHeight="1" x14ac:dyDescent="0.3">
      <c r="A7" s="14" t="s">
        <v>13</v>
      </c>
      <c r="B7" s="57">
        <f>ME!B16</f>
        <v>1</v>
      </c>
      <c r="C7" s="15">
        <f>ME!C15</f>
        <v>10</v>
      </c>
      <c r="D7" s="57">
        <f>ME!D16</f>
        <v>1</v>
      </c>
      <c r="E7" s="15">
        <f>ME!E15</f>
        <v>10</v>
      </c>
      <c r="F7" s="57">
        <f>ME!F16</f>
        <v>0</v>
      </c>
      <c r="G7" s="17">
        <f>ME!G15</f>
        <v>0</v>
      </c>
      <c r="R7" s="6"/>
      <c r="S7" s="7"/>
      <c r="U7" s="6"/>
      <c r="V7" s="6"/>
      <c r="W7" s="8"/>
      <c r="X7" s="8"/>
    </row>
    <row r="8" spans="1:24" ht="15.5" customHeight="1" x14ac:dyDescent="0.3">
      <c r="A8" s="14" t="s">
        <v>27</v>
      </c>
      <c r="B8" s="57">
        <f>PP!B16</f>
        <v>1</v>
      </c>
      <c r="C8" s="15">
        <f>PP!C15</f>
        <v>10</v>
      </c>
      <c r="D8" s="57">
        <f>PP!D16</f>
        <v>0</v>
      </c>
      <c r="E8" s="15">
        <f>PP!E15</f>
        <v>0</v>
      </c>
      <c r="F8" s="57">
        <f>PP!F16</f>
        <v>1</v>
      </c>
      <c r="G8" s="17">
        <f>PP!G15</f>
        <v>10</v>
      </c>
      <c r="R8" s="6"/>
      <c r="S8" s="7"/>
      <c r="U8" s="6"/>
      <c r="V8" s="6"/>
      <c r="W8" s="8"/>
      <c r="X8" s="8"/>
    </row>
    <row r="9" spans="1:24" ht="15.5" customHeight="1" x14ac:dyDescent="0.3">
      <c r="A9" s="14" t="s">
        <v>11</v>
      </c>
      <c r="B9" s="57">
        <f>WJ!B16</f>
        <v>1</v>
      </c>
      <c r="C9" s="15">
        <f>WJ!C15</f>
        <v>10</v>
      </c>
      <c r="D9" s="57">
        <f>WJ!D16</f>
        <v>1</v>
      </c>
      <c r="E9" s="15">
        <f>WJ!E15</f>
        <v>10</v>
      </c>
      <c r="F9" s="57">
        <f>WJ!F16</f>
        <v>0</v>
      </c>
      <c r="G9" s="17">
        <f>WJ!G15</f>
        <v>0</v>
      </c>
      <c r="R9" s="6"/>
      <c r="S9" s="7"/>
      <c r="U9" s="6"/>
      <c r="V9" s="6"/>
      <c r="W9" s="8"/>
      <c r="X9" s="8"/>
    </row>
    <row r="10" spans="1:24" ht="15.5" customHeight="1" x14ac:dyDescent="0.3">
      <c r="A10" s="14" t="str">
        <f>IF(Log!BQ10="","",Log!BQ10)</f>
        <v/>
      </c>
      <c r="B10" s="55"/>
      <c r="C10" s="15"/>
      <c r="D10" s="55"/>
      <c r="E10" s="15" t="str">
        <f>IF(Log!BT10="","",Log!BT10)</f>
        <v/>
      </c>
      <c r="F10" s="55" t="str">
        <f>IF(Log!BU10="","",Log!BU10)</f>
        <v/>
      </c>
      <c r="G10" s="17" t="str">
        <f>IF(Log!BS10="","",Log!BS10)</f>
        <v/>
      </c>
      <c r="R10" s="6"/>
      <c r="S10" s="7"/>
      <c r="U10" s="6"/>
      <c r="V10" s="6"/>
      <c r="W10" s="8"/>
      <c r="X10" s="8"/>
    </row>
    <row r="11" spans="1:24" ht="15.5" customHeight="1" x14ac:dyDescent="0.3">
      <c r="A11" s="14" t="str">
        <f>IF(Log!BQ11="","",Log!BQ11)</f>
        <v/>
      </c>
      <c r="B11" s="55"/>
      <c r="C11" s="15"/>
      <c r="D11" s="55"/>
      <c r="E11" s="15" t="str">
        <f>IF(Log!BT11="","",Log!BT11)</f>
        <v/>
      </c>
      <c r="F11" s="55" t="str">
        <f>IF(Log!BU11="","",Log!BU11)</f>
        <v/>
      </c>
      <c r="G11" s="17" t="str">
        <f>IF(Log!BS11="","",Log!BS11)</f>
        <v/>
      </c>
      <c r="R11" s="6"/>
      <c r="S11" s="7"/>
      <c r="U11" s="6"/>
      <c r="V11" s="6"/>
      <c r="W11" s="8"/>
      <c r="X11" s="8"/>
    </row>
    <row r="12" spans="1:24" ht="15.5" customHeight="1" x14ac:dyDescent="0.3">
      <c r="A12" s="14" t="str">
        <f>IF(Log!BQ12="","",Log!BQ12)</f>
        <v/>
      </c>
      <c r="B12" s="55"/>
      <c r="C12" s="15"/>
      <c r="D12" s="55"/>
      <c r="E12" s="15" t="str">
        <f>IF(Log!BT12="","",Log!BT12)</f>
        <v/>
      </c>
      <c r="F12" s="55" t="str">
        <f>IF(Log!BU12="","",Log!BU12)</f>
        <v/>
      </c>
      <c r="G12" s="17" t="str">
        <f>IF(Log!BS12="","",Log!BS12)</f>
        <v/>
      </c>
      <c r="R12" s="6"/>
      <c r="S12" s="7"/>
      <c r="U12" s="6"/>
      <c r="V12" s="6"/>
      <c r="W12" s="8"/>
      <c r="X12" s="8"/>
    </row>
    <row r="13" spans="1:24" ht="15.5" customHeight="1" x14ac:dyDescent="0.3">
      <c r="A13" s="14" t="str">
        <f>IF(Log!BQ13="","",Log!BQ13)</f>
        <v/>
      </c>
      <c r="B13" s="55"/>
      <c r="C13" s="15"/>
      <c r="D13" s="55"/>
      <c r="E13" s="15" t="str">
        <f>IF(Log!BT13="","",Log!BT13)</f>
        <v/>
      </c>
      <c r="F13" s="55" t="str">
        <f>IF(Log!BU13="","",Log!BU13)</f>
        <v/>
      </c>
      <c r="G13" s="17" t="str">
        <f>IF(Log!BS13="","",Log!BS13)</f>
        <v/>
      </c>
      <c r="R13" s="6"/>
      <c r="S13" s="7"/>
      <c r="U13" s="6"/>
      <c r="V13" s="6"/>
      <c r="W13" s="8"/>
      <c r="X13" s="8"/>
    </row>
    <row r="14" spans="1:24" ht="15.5" customHeight="1" x14ac:dyDescent="0.3">
      <c r="A14" s="14" t="str">
        <f>IF(Log!BQ14="","",Log!BQ14)</f>
        <v/>
      </c>
      <c r="B14" s="55"/>
      <c r="C14" s="15"/>
      <c r="D14" s="55"/>
      <c r="E14" s="15" t="str">
        <f>IF(Log!BT14="","",Log!BT14)</f>
        <v/>
      </c>
      <c r="F14" s="55" t="str">
        <f>IF(Log!BU14="","",Log!BU14)</f>
        <v/>
      </c>
      <c r="G14" s="17" t="str">
        <f>IF(Log!BS14="","",Log!BS14)</f>
        <v/>
      </c>
      <c r="R14" s="6"/>
      <c r="S14" s="7"/>
      <c r="U14" s="6"/>
      <c r="V14" s="6"/>
      <c r="W14" s="8"/>
      <c r="X14" s="8"/>
    </row>
    <row r="15" spans="1:24" ht="15.5" customHeight="1" x14ac:dyDescent="0.3">
      <c r="A15" s="14" t="str">
        <f>IF(Log!BQ15="","",Log!BQ15)</f>
        <v/>
      </c>
      <c r="B15" s="55"/>
      <c r="C15" s="15"/>
      <c r="D15" s="55"/>
      <c r="E15" s="15" t="str">
        <f>IF(Log!BT15="","",Log!BT15)</f>
        <v/>
      </c>
      <c r="F15" s="55" t="str">
        <f>IF(Log!BU15="","",Log!BU15)</f>
        <v/>
      </c>
      <c r="G15" s="17" t="str">
        <f>IF(Log!BS15="","",Log!BS15)</f>
        <v/>
      </c>
      <c r="R15" s="6"/>
      <c r="S15" s="7"/>
      <c r="U15" s="6"/>
      <c r="V15" s="6"/>
      <c r="W15" s="8"/>
      <c r="X15" s="8"/>
    </row>
    <row r="16" spans="1:24" ht="15.5" customHeight="1" x14ac:dyDescent="0.3">
      <c r="A16" s="14" t="str">
        <f>IF(Log!BQ16="","",Log!BQ16)</f>
        <v/>
      </c>
      <c r="B16" s="55"/>
      <c r="C16" s="15"/>
      <c r="D16" s="55"/>
      <c r="E16" s="15" t="str">
        <f>IF(Log!BT16="","",Log!BT16)</f>
        <v/>
      </c>
      <c r="F16" s="55" t="str">
        <f>IF(Log!BU16="","",Log!BU16)</f>
        <v/>
      </c>
      <c r="G16" s="17" t="str">
        <f>IF(Log!BS16="","",Log!BS16)</f>
        <v/>
      </c>
      <c r="R16" s="6"/>
      <c r="S16" s="7"/>
      <c r="U16" s="6"/>
      <c r="V16" s="6"/>
      <c r="W16" s="8"/>
      <c r="X16" s="8"/>
    </row>
    <row r="17" spans="1:24" ht="15.5" customHeight="1" x14ac:dyDescent="0.3">
      <c r="A17" s="14" t="str">
        <f>IF(Log!BQ17="","",Log!BQ17)</f>
        <v/>
      </c>
      <c r="B17" s="55"/>
      <c r="C17" s="15"/>
      <c r="D17" s="55"/>
      <c r="E17" s="15" t="str">
        <f>IF(Log!BT17="","",Log!BT17)</f>
        <v/>
      </c>
      <c r="F17" s="55" t="str">
        <f>IF(Log!BU17="","",Log!BU17)</f>
        <v/>
      </c>
      <c r="G17" s="17" t="str">
        <f>IF(Log!BS17="","",Log!BS17)</f>
        <v/>
      </c>
      <c r="R17" s="6"/>
      <c r="S17" s="7"/>
      <c r="U17" s="6"/>
      <c r="V17" s="6"/>
      <c r="W17" s="8"/>
      <c r="X17" s="8"/>
    </row>
    <row r="18" spans="1:24" ht="15.5" customHeight="1" x14ac:dyDescent="0.3">
      <c r="A18" s="14" t="str">
        <f>IF(Log!BQ18="","",Log!BQ18)</f>
        <v/>
      </c>
      <c r="B18" s="55"/>
      <c r="C18" s="15"/>
      <c r="D18" s="55"/>
      <c r="E18" s="15" t="str">
        <f>IF(Log!BT18="","",Log!BT18)</f>
        <v/>
      </c>
      <c r="F18" s="55" t="str">
        <f>IF(Log!BU18="","",Log!BU18)</f>
        <v/>
      </c>
      <c r="G18" s="17" t="str">
        <f>IF(Log!BS18="","",Log!BS18)</f>
        <v/>
      </c>
      <c r="R18" s="6"/>
      <c r="S18" s="7"/>
      <c r="U18" s="6"/>
      <c r="V18" s="6"/>
      <c r="W18" s="8"/>
      <c r="X18" s="8"/>
    </row>
    <row r="19" spans="1:24" ht="15.5" customHeight="1" x14ac:dyDescent="0.3">
      <c r="A19" s="14" t="str">
        <f>IF(Log!BQ19="","",Log!BQ19)</f>
        <v/>
      </c>
      <c r="B19" s="55"/>
      <c r="C19" s="15"/>
      <c r="D19" s="55"/>
      <c r="E19" s="15" t="str">
        <f>IF(Log!BT19="","",Log!BT19)</f>
        <v/>
      </c>
      <c r="F19" s="55" t="str">
        <f>IF(Log!BU19="","",Log!BU19)</f>
        <v/>
      </c>
      <c r="G19" s="17" t="str">
        <f>IF(Log!BS19="","",Log!BS19)</f>
        <v/>
      </c>
      <c r="R19" s="6"/>
      <c r="S19" s="7"/>
      <c r="U19" s="6"/>
      <c r="V19" s="6"/>
      <c r="W19" s="8"/>
      <c r="X19" s="8"/>
    </row>
    <row r="20" spans="1:24" ht="15.5" customHeight="1" x14ac:dyDescent="0.3">
      <c r="A20" s="14" t="str">
        <f>IF(Log!BQ20="","",Log!BQ20)</f>
        <v/>
      </c>
      <c r="B20" s="55"/>
      <c r="C20" s="15"/>
      <c r="D20" s="55"/>
      <c r="E20" s="15" t="str">
        <f>IF(Log!BT20="","",Log!BT20)</f>
        <v/>
      </c>
      <c r="F20" s="55" t="str">
        <f>IF(Log!BU20="","",Log!BU20)</f>
        <v/>
      </c>
      <c r="G20" s="17" t="str">
        <f>IF(Log!BS20="","",Log!BS20)</f>
        <v/>
      </c>
      <c r="R20" s="6"/>
      <c r="S20" s="7"/>
      <c r="U20" s="6"/>
      <c r="V20" s="6"/>
      <c r="W20" s="8"/>
      <c r="X20" s="8"/>
    </row>
    <row r="21" spans="1:24" ht="15.5" customHeight="1" x14ac:dyDescent="0.3">
      <c r="A21" s="14" t="str">
        <f>IF(Log!BQ21="","",Log!BQ21)</f>
        <v/>
      </c>
      <c r="B21" s="55"/>
      <c r="C21" s="15"/>
      <c r="D21" s="55"/>
      <c r="E21" s="15" t="str">
        <f>IF(Log!BT21="","",Log!BT21)</f>
        <v/>
      </c>
      <c r="F21" s="55" t="str">
        <f>IF(Log!BU21="","",Log!BU21)</f>
        <v/>
      </c>
      <c r="G21" s="17" t="str">
        <f>IF(Log!BS21="","",Log!BS21)</f>
        <v/>
      </c>
      <c r="R21" s="6"/>
      <c r="S21" s="7"/>
      <c r="U21" s="6"/>
      <c r="V21" s="6"/>
      <c r="W21" s="8"/>
      <c r="X21" s="8"/>
    </row>
    <row r="22" spans="1:24" ht="15.5" customHeight="1" x14ac:dyDescent="0.3">
      <c r="A22" s="14" t="str">
        <f>IF(Log!BQ22="","",Log!BQ22)</f>
        <v/>
      </c>
      <c r="B22" s="55"/>
      <c r="C22" s="15"/>
      <c r="D22" s="55"/>
      <c r="E22" s="15" t="str">
        <f>IF(Log!BT22="","",Log!BT22)</f>
        <v/>
      </c>
      <c r="F22" s="55" t="str">
        <f>IF(Log!BU22="","",Log!BU22)</f>
        <v/>
      </c>
      <c r="G22" s="17" t="str">
        <f>IF(Log!BS22="","",Log!BS22)</f>
        <v/>
      </c>
      <c r="R22" s="6"/>
      <c r="S22" s="7"/>
      <c r="U22" s="6"/>
      <c r="V22" s="6"/>
      <c r="W22" s="8"/>
      <c r="X22" s="8"/>
    </row>
    <row r="23" spans="1:24" ht="15.5" customHeight="1" x14ac:dyDescent="0.3">
      <c r="A23" s="14" t="str">
        <f>IF(Log!BQ23="","",Log!BQ23)</f>
        <v/>
      </c>
      <c r="B23" s="55"/>
      <c r="C23" s="15"/>
      <c r="D23" s="55"/>
      <c r="E23" s="15" t="str">
        <f>IF(Log!BT23="","",Log!BT23)</f>
        <v/>
      </c>
      <c r="F23" s="55" t="str">
        <f>IF(Log!BU23="","",Log!BU23)</f>
        <v/>
      </c>
      <c r="G23" s="17" t="str">
        <f>IF(Log!BS23="","",Log!BS23)</f>
        <v/>
      </c>
      <c r="R23" s="6"/>
      <c r="S23" s="7"/>
      <c r="U23" s="6"/>
      <c r="V23" s="6"/>
      <c r="W23" s="8"/>
      <c r="X23" s="8"/>
    </row>
    <row r="24" spans="1:24" ht="15.5" customHeight="1" thickBot="1" x14ac:dyDescent="0.35">
      <c r="A24" s="18" t="str">
        <f>IF(Log!BQ24="","",Log!BQ24)</f>
        <v/>
      </c>
      <c r="B24" s="56"/>
      <c r="C24" s="19"/>
      <c r="D24" s="56"/>
      <c r="E24" s="19" t="str">
        <f>IF(Log!BT24="","",Log!BT24)</f>
        <v/>
      </c>
      <c r="F24" s="56" t="str">
        <f>IF(Log!BU24="","",Log!BU24)</f>
        <v/>
      </c>
      <c r="G24" s="21" t="str">
        <f>IF(Log!BS24="","",Log!BS24)</f>
        <v/>
      </c>
      <c r="R24" s="6"/>
      <c r="S24" s="7"/>
      <c r="U24" s="6"/>
      <c r="V24" s="6"/>
      <c r="W24" s="8"/>
      <c r="X24" s="8"/>
    </row>
    <row r="25" spans="1:24" ht="15.5" customHeight="1" x14ac:dyDescent="0.3">
      <c r="A25" s="59" t="s">
        <v>26</v>
      </c>
      <c r="B25" s="9" t="str">
        <f>_xlfn.CONCAT(B26,B27)</f>
        <v>9 fines</v>
      </c>
      <c r="C25" s="9">
        <f>SUM(C5:C24)</f>
        <v>135</v>
      </c>
      <c r="D25" s="9" t="str">
        <f>_xlfn.CONCAT(D26,D27)</f>
        <v>5 paid</v>
      </c>
      <c r="E25" s="9">
        <f>SUM(E5:E24)</f>
        <v>80</v>
      </c>
      <c r="F25" s="9" t="str">
        <f>_xlfn.CONCAT(F26,F27)</f>
        <v>4 unpaid</v>
      </c>
      <c r="G25" s="9">
        <f>SUM(G5:G24)</f>
        <v>55</v>
      </c>
      <c r="R25" s="6"/>
      <c r="S25" s="7"/>
      <c r="U25" s="6"/>
      <c r="V25" s="6"/>
      <c r="W25" s="8"/>
      <c r="X25" s="8"/>
    </row>
    <row r="26" spans="1:24" ht="15.5" customHeight="1" x14ac:dyDescent="0.3">
      <c r="B26" s="27">
        <f>SUM(B5:B24)</f>
        <v>9</v>
      </c>
      <c r="C26" s="27"/>
      <c r="D26" s="27">
        <f>SUM(D5:D24)</f>
        <v>5</v>
      </c>
      <c r="E26" s="23"/>
      <c r="F26" s="27">
        <f>SUM(F5:F24)</f>
        <v>4</v>
      </c>
      <c r="R26" s="6"/>
      <c r="S26" s="7"/>
      <c r="U26" s="6"/>
      <c r="V26" s="6"/>
      <c r="W26" s="8"/>
      <c r="X26" s="8"/>
    </row>
    <row r="27" spans="1:24" ht="15.5" customHeight="1" x14ac:dyDescent="0.3">
      <c r="B27" s="27" t="str">
        <f>IF(B26=1," fine"," fines")</f>
        <v xml:space="preserve"> fines</v>
      </c>
      <c r="C27" s="27"/>
      <c r="D27" s="27" t="s">
        <v>37</v>
      </c>
      <c r="F27" s="27" t="s">
        <v>38</v>
      </c>
      <c r="R27" s="6"/>
      <c r="S27" s="7"/>
      <c r="U27" s="6"/>
      <c r="V27" s="6"/>
      <c r="W27" s="8"/>
      <c r="X27" s="8"/>
    </row>
    <row r="28" spans="1:24" ht="15.5" customHeight="1" x14ac:dyDescent="0.3">
      <c r="R28" s="6"/>
      <c r="S28" s="7"/>
      <c r="U28" s="6"/>
      <c r="V28" s="6"/>
      <c r="W28" s="8"/>
      <c r="X28" s="8"/>
    </row>
    <row r="29" spans="1:24" ht="15.5" customHeight="1" x14ac:dyDescent="0.3">
      <c r="R29" s="6"/>
      <c r="S29" s="7"/>
      <c r="U29" s="6"/>
      <c r="V29" s="6"/>
      <c r="W29" s="8"/>
      <c r="X29" s="8"/>
    </row>
    <row r="30" spans="1:24" ht="15.5" customHeight="1" x14ac:dyDescent="0.3">
      <c r="R30" s="6"/>
      <c r="S30" s="7"/>
      <c r="U30" s="6"/>
      <c r="V30" s="6"/>
      <c r="W30" s="8"/>
      <c r="X30" s="8"/>
    </row>
    <row r="31" spans="1:24" ht="15.5" customHeight="1" x14ac:dyDescent="0.3">
      <c r="R31" s="6"/>
      <c r="S31" s="7"/>
      <c r="U31" s="6"/>
      <c r="V31" s="6"/>
      <c r="W31" s="8"/>
      <c r="X31" s="8"/>
    </row>
    <row r="32" spans="1:24" ht="15.5" customHeight="1" x14ac:dyDescent="0.3">
      <c r="R32" s="6"/>
      <c r="S32" s="7"/>
      <c r="U32" s="6"/>
      <c r="V32" s="6"/>
      <c r="W32" s="8"/>
      <c r="X32" s="8"/>
    </row>
    <row r="33" spans="18:24" ht="15.5" customHeight="1" x14ac:dyDescent="0.3">
      <c r="R33" s="6"/>
      <c r="S33" s="7"/>
      <c r="U33" s="6"/>
      <c r="V33" s="6"/>
      <c r="W33" s="8"/>
      <c r="X33" s="8"/>
    </row>
    <row r="34" spans="18:24" ht="15.5" customHeight="1" x14ac:dyDescent="0.3">
      <c r="R34" s="6"/>
      <c r="S34" s="7"/>
      <c r="U34" s="6"/>
      <c r="V34" s="6"/>
      <c r="W34" s="8"/>
      <c r="X34" s="8"/>
    </row>
    <row r="35" spans="18:24" ht="15.5" customHeight="1" x14ac:dyDescent="0.3">
      <c r="R35" s="6"/>
      <c r="S35" s="7"/>
      <c r="U35" s="6"/>
      <c r="V35" s="6"/>
      <c r="W35" s="8"/>
      <c r="X35" s="8"/>
    </row>
    <row r="36" spans="18:24" ht="15.5" customHeight="1" x14ac:dyDescent="0.3">
      <c r="R36" s="6"/>
      <c r="S36" s="7"/>
      <c r="U36" s="6"/>
      <c r="V36" s="6"/>
      <c r="W36" s="8"/>
      <c r="X36" s="8"/>
    </row>
    <row r="37" spans="18:24" ht="15.5" customHeight="1" x14ac:dyDescent="0.3">
      <c r="R37" s="6"/>
      <c r="S37" s="7"/>
      <c r="U37" s="6"/>
      <c r="V37" s="6"/>
      <c r="W37" s="8"/>
      <c r="X37" s="8"/>
    </row>
    <row r="38" spans="18:24" ht="15.5" customHeight="1" x14ac:dyDescent="0.3">
      <c r="R38" s="6"/>
      <c r="S38" s="7"/>
      <c r="U38" s="6"/>
      <c r="V38" s="6"/>
      <c r="W38" s="8"/>
      <c r="X38" s="8"/>
    </row>
    <row r="39" spans="18:24" ht="15.5" customHeight="1" x14ac:dyDescent="0.3">
      <c r="R39" s="6"/>
      <c r="S39" s="7"/>
      <c r="U39" s="6"/>
      <c r="V39" s="6"/>
      <c r="W39" s="8"/>
      <c r="X39" s="8"/>
    </row>
    <row r="40" spans="18:24" ht="15.5" customHeight="1" x14ac:dyDescent="0.3">
      <c r="R40" s="6"/>
      <c r="S40" s="7"/>
      <c r="U40" s="6"/>
      <c r="V40" s="6"/>
      <c r="W40" s="8"/>
      <c r="X40" s="8"/>
    </row>
    <row r="41" spans="18:24" ht="15.5" customHeight="1" x14ac:dyDescent="0.3">
      <c r="R41" s="6"/>
      <c r="S41" s="7"/>
      <c r="U41" s="6"/>
      <c r="V41" s="6"/>
      <c r="W41" s="8"/>
      <c r="X41" s="8"/>
    </row>
  </sheetData>
  <sheetProtection sheet="1" selectLockedCells="1"/>
  <mergeCells count="1">
    <mergeCell ref="A1:G2"/>
  </mergeCells>
  <conditionalFormatting sqref="A5:G24">
    <cfRule type="expression" dxfId="7" priority="1">
      <formula>MOD(ROW(),2)=0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67C49-6C57-47D8-AFB7-A776A4301310}">
  <dimension ref="A1:AA42"/>
  <sheetViews>
    <sheetView workbookViewId="0">
      <selection sqref="A1:F2"/>
    </sheetView>
  </sheetViews>
  <sheetFormatPr defaultRowHeight="15.5" customHeight="1" x14ac:dyDescent="0.3"/>
  <cols>
    <col min="1" max="2" width="25" style="4" customWidth="1"/>
    <col min="3" max="3" width="12.5" style="3" customWidth="1"/>
    <col min="4" max="6" width="12.5" style="5" customWidth="1"/>
    <col min="7" max="14" width="8.6640625" style="1"/>
    <col min="15" max="15" width="11.58203125" style="1" bestFit="1" customWidth="1"/>
    <col min="16" max="16" width="12.58203125" style="1" bestFit="1" customWidth="1"/>
    <col min="17" max="23" width="8.6640625" style="1"/>
    <col min="24" max="27" width="8.6640625" style="2"/>
    <col min="28" max="16384" width="8.6640625" style="1"/>
  </cols>
  <sheetData>
    <row r="1" spans="1:23" ht="15.5" customHeight="1" x14ac:dyDescent="0.3">
      <c r="A1" s="77" t="s">
        <v>34</v>
      </c>
      <c r="B1" s="78"/>
      <c r="C1" s="78"/>
      <c r="D1" s="78"/>
      <c r="E1" s="78"/>
      <c r="F1" s="79"/>
    </row>
    <row r="2" spans="1:23" ht="15.5" customHeight="1" x14ac:dyDescent="0.3">
      <c r="A2" s="80"/>
      <c r="B2" s="81"/>
      <c r="C2" s="81"/>
      <c r="D2" s="81"/>
      <c r="E2" s="81"/>
      <c r="F2" s="82"/>
    </row>
    <row r="3" spans="1:23" ht="15.5" customHeight="1" x14ac:dyDescent="0.3">
      <c r="A3" s="22" t="s">
        <v>1</v>
      </c>
      <c r="B3" s="10" t="s">
        <v>6</v>
      </c>
      <c r="C3" s="12" t="s">
        <v>0</v>
      </c>
      <c r="D3" s="11" t="s">
        <v>4</v>
      </c>
      <c r="E3" s="11" t="s">
        <v>0</v>
      </c>
      <c r="F3" s="13" t="s">
        <v>8</v>
      </c>
    </row>
    <row r="4" spans="1:23" ht="15.5" customHeight="1" x14ac:dyDescent="0.3">
      <c r="A4" s="22" t="s">
        <v>3</v>
      </c>
      <c r="B4" s="10" t="s">
        <v>7</v>
      </c>
      <c r="C4" s="12" t="s">
        <v>2</v>
      </c>
      <c r="D4" s="11" t="s">
        <v>5</v>
      </c>
      <c r="E4" s="11" t="s">
        <v>8</v>
      </c>
      <c r="F4" s="13" t="s">
        <v>5</v>
      </c>
    </row>
    <row r="5" spans="1:23" ht="15.5" customHeight="1" x14ac:dyDescent="0.3">
      <c r="A5" s="14" t="str">
        <f>IF(Log!CN5="","",Log!CN5)</f>
        <v>Central Earth</v>
      </c>
      <c r="B5" s="16" t="str">
        <f>IF(Log!CS5="","",Log!CS5)</f>
        <v>late scoresheet</v>
      </c>
      <c r="C5" s="55">
        <f>IF(Log!CO5="","",Log!CO5)</f>
        <v>44856</v>
      </c>
      <c r="D5" s="15">
        <f>IF(Log!CP5="","",Log!CP5)</f>
        <v>10</v>
      </c>
      <c r="E5" s="55">
        <f>IF(Log!CQ5="","",Log!CQ5)</f>
        <v>44872</v>
      </c>
      <c r="F5" s="17">
        <f>IF(Log!CR5="","",Log!CR5)</f>
        <v>10</v>
      </c>
      <c r="Q5" s="6"/>
      <c r="R5" s="7"/>
      <c r="T5" s="6"/>
      <c r="U5" s="6"/>
      <c r="V5" s="8"/>
      <c r="W5" s="8"/>
    </row>
    <row r="6" spans="1:23" ht="15.5" customHeight="1" x14ac:dyDescent="0.3">
      <c r="A6" s="14" t="str">
        <f>IF(Log!CN6="","",Log!CN6)</f>
        <v>Martians</v>
      </c>
      <c r="B6" s="16" t="str">
        <f>IF(Log!CS6="","",Log!CS6)</f>
        <v>unscored game</v>
      </c>
      <c r="C6" s="55">
        <f>IF(Log!CO6="","",Log!CO6)</f>
        <v>44879</v>
      </c>
      <c r="D6" s="15">
        <f>IF(Log!CP6="","",Log!CP6)</f>
        <v>25</v>
      </c>
      <c r="E6" s="55">
        <f>IF(Log!CQ6="","",Log!CQ6)</f>
        <v>44896</v>
      </c>
      <c r="F6" s="17">
        <f>IF(Log!CR6="","",Log!CR6)</f>
        <v>25</v>
      </c>
      <c r="Q6" s="6"/>
      <c r="R6" s="7"/>
      <c r="T6" s="6"/>
      <c r="U6" s="6"/>
      <c r="V6" s="8"/>
      <c r="W6" s="8"/>
    </row>
    <row r="7" spans="1:23" ht="15.5" customHeight="1" x14ac:dyDescent="0.3">
      <c r="A7" s="14" t="str">
        <f>IF(Log!CN7="","",Log!CN7)</f>
        <v>Martians</v>
      </c>
      <c r="B7" s="16" t="str">
        <f>IF(Log!CS7="","",Log!CS7)</f>
        <v>unscored game</v>
      </c>
      <c r="C7" s="55">
        <f>IF(Log!CO7="","",Log!CO7)</f>
        <v>44948</v>
      </c>
      <c r="D7" s="15">
        <f>IF(Log!CP7="","",Log!CP7)</f>
        <v>25</v>
      </c>
      <c r="E7" s="55">
        <f>IF(Log!CQ7="","",Log!CQ7)</f>
        <v>44957</v>
      </c>
      <c r="F7" s="17">
        <f>IF(Log!CR7="","",Log!CR7)</f>
        <v>25</v>
      </c>
      <c r="Q7" s="6"/>
      <c r="R7" s="7"/>
      <c r="T7" s="6"/>
      <c r="U7" s="6"/>
      <c r="V7" s="8"/>
      <c r="W7" s="8"/>
    </row>
    <row r="8" spans="1:23" ht="15.5" customHeight="1" x14ac:dyDescent="0.3">
      <c r="A8" s="14" t="str">
        <f>IF(Log!CN8="","",Log!CN8)</f>
        <v>Mercury</v>
      </c>
      <c r="B8" s="16" t="str">
        <f>IF(Log!CS8="","",Log!CS8)</f>
        <v>illegible scoresheet</v>
      </c>
      <c r="C8" s="55">
        <f>IF(Log!CO8="","",Log!CO8)</f>
        <v>44948</v>
      </c>
      <c r="D8" s="15">
        <f>IF(Log!CP8="","",Log!CP8)</f>
        <v>10</v>
      </c>
      <c r="E8" s="55">
        <f>IF(Log!CQ8="","",Log!CQ8)</f>
        <v>44956</v>
      </c>
      <c r="F8" s="17">
        <f>IF(Log!CR8="","",Log!CR8)</f>
        <v>10</v>
      </c>
      <c r="Q8" s="6"/>
      <c r="R8" s="7"/>
      <c r="T8" s="6"/>
      <c r="U8" s="6"/>
      <c r="V8" s="8"/>
      <c r="W8" s="8"/>
    </row>
    <row r="9" spans="1:23" ht="15.5" customHeight="1" x14ac:dyDescent="0.3">
      <c r="A9" s="14" t="str">
        <f>IF(Log!CN9="","",Log!CN9)</f>
        <v>West Jupiter</v>
      </c>
      <c r="B9" s="16" t="str">
        <f>IF(Log!CS9="","",Log!CS9)</f>
        <v>missing scoresheet</v>
      </c>
      <c r="C9" s="55">
        <f>IF(Log!CO9="","",Log!CO9)</f>
        <v>44878</v>
      </c>
      <c r="D9" s="15">
        <f>IF(Log!CP9="","",Log!CP9)</f>
        <v>10</v>
      </c>
      <c r="E9" s="55">
        <f>IF(Log!CQ9="","",Log!CQ9)</f>
        <v>44962</v>
      </c>
      <c r="F9" s="17">
        <f>IF(Log!CR9="","",Log!CR9)</f>
        <v>10</v>
      </c>
      <c r="Q9" s="6"/>
      <c r="R9" s="7"/>
      <c r="T9" s="6"/>
      <c r="U9" s="6"/>
      <c r="V9" s="8"/>
      <c r="W9" s="8"/>
    </row>
    <row r="10" spans="1:23" ht="15.5" customHeight="1" x14ac:dyDescent="0.3">
      <c r="A10" s="14" t="str">
        <f>IF(Log!CN10="","",Log!CN10)</f>
        <v/>
      </c>
      <c r="B10" s="16" t="str">
        <f>IF(Log!CS10="","",Log!CS10)</f>
        <v/>
      </c>
      <c r="C10" s="55" t="str">
        <f>IF(Log!CO10="","",Log!CO10)</f>
        <v/>
      </c>
      <c r="D10" s="15" t="str">
        <f>IF(Log!CP10="","",Log!CP10)</f>
        <v/>
      </c>
      <c r="E10" s="55" t="str">
        <f>IF(Log!CQ10="","",Log!CQ10)</f>
        <v/>
      </c>
      <c r="F10" s="17" t="str">
        <f>IF(Log!CR10="","",Log!CR10)</f>
        <v/>
      </c>
      <c r="Q10" s="6"/>
      <c r="R10" s="7"/>
      <c r="T10" s="6"/>
      <c r="U10" s="6"/>
      <c r="V10" s="8"/>
      <c r="W10" s="8"/>
    </row>
    <row r="11" spans="1:23" ht="15.5" customHeight="1" x14ac:dyDescent="0.3">
      <c r="A11" s="14" t="str">
        <f>IF(Log!CN11="","",Log!CN11)</f>
        <v/>
      </c>
      <c r="B11" s="16" t="str">
        <f>IF(Log!CS11="","",Log!CS11)</f>
        <v/>
      </c>
      <c r="C11" s="55" t="str">
        <f>IF(Log!CO11="","",Log!CO11)</f>
        <v/>
      </c>
      <c r="D11" s="15" t="str">
        <f>IF(Log!CP11="","",Log!CP11)</f>
        <v/>
      </c>
      <c r="E11" s="55" t="str">
        <f>IF(Log!CQ11="","",Log!CQ11)</f>
        <v/>
      </c>
      <c r="F11" s="17" t="str">
        <f>IF(Log!CR11="","",Log!CR11)</f>
        <v/>
      </c>
      <c r="Q11" s="6"/>
      <c r="R11" s="7"/>
      <c r="T11" s="6"/>
      <c r="U11" s="6"/>
      <c r="V11" s="8"/>
      <c r="W11" s="8"/>
    </row>
    <row r="12" spans="1:23" ht="15.5" customHeight="1" x14ac:dyDescent="0.3">
      <c r="A12" s="14" t="str">
        <f>IF(Log!CN12="","",Log!CN12)</f>
        <v/>
      </c>
      <c r="B12" s="16" t="str">
        <f>IF(Log!CS12="","",Log!CS12)</f>
        <v/>
      </c>
      <c r="C12" s="55" t="str">
        <f>IF(Log!CO12="","",Log!CO12)</f>
        <v/>
      </c>
      <c r="D12" s="15" t="str">
        <f>IF(Log!CP12="","",Log!CP12)</f>
        <v/>
      </c>
      <c r="E12" s="55" t="str">
        <f>IF(Log!CQ12="","",Log!CQ12)</f>
        <v/>
      </c>
      <c r="F12" s="17" t="str">
        <f>IF(Log!CR12="","",Log!CR12)</f>
        <v/>
      </c>
      <c r="Q12" s="6"/>
      <c r="R12" s="7"/>
      <c r="T12" s="6"/>
      <c r="U12" s="6"/>
      <c r="V12" s="8"/>
      <c r="W12" s="8"/>
    </row>
    <row r="13" spans="1:23" ht="15.5" customHeight="1" x14ac:dyDescent="0.3">
      <c r="A13" s="14" t="str">
        <f>IF(Log!CN13="","",Log!CN13)</f>
        <v/>
      </c>
      <c r="B13" s="16" t="str">
        <f>IF(Log!CS13="","",Log!CS13)</f>
        <v/>
      </c>
      <c r="C13" s="55" t="str">
        <f>IF(Log!CO13="","",Log!CO13)</f>
        <v/>
      </c>
      <c r="D13" s="15" t="str">
        <f>IF(Log!CP13="","",Log!CP13)</f>
        <v/>
      </c>
      <c r="E13" s="55" t="str">
        <f>IF(Log!CQ13="","",Log!CQ13)</f>
        <v/>
      </c>
      <c r="F13" s="17" t="str">
        <f>IF(Log!CR13="","",Log!CR13)</f>
        <v/>
      </c>
      <c r="Q13" s="6"/>
      <c r="R13" s="7"/>
      <c r="T13" s="6"/>
      <c r="U13" s="6"/>
      <c r="V13" s="8"/>
      <c r="W13" s="8"/>
    </row>
    <row r="14" spans="1:23" ht="15.5" customHeight="1" x14ac:dyDescent="0.3">
      <c r="A14" s="14" t="str">
        <f>IF(Log!CN14="","",Log!CN14)</f>
        <v/>
      </c>
      <c r="B14" s="16" t="str">
        <f>IF(Log!CS14="","",Log!CS14)</f>
        <v/>
      </c>
      <c r="C14" s="55" t="str">
        <f>IF(Log!CO14="","",Log!CO14)</f>
        <v/>
      </c>
      <c r="D14" s="15" t="str">
        <f>IF(Log!CP14="","",Log!CP14)</f>
        <v/>
      </c>
      <c r="E14" s="55" t="str">
        <f>IF(Log!CQ14="","",Log!CQ14)</f>
        <v/>
      </c>
      <c r="F14" s="17" t="str">
        <f>IF(Log!CR14="","",Log!CR14)</f>
        <v/>
      </c>
      <c r="Q14" s="6"/>
      <c r="R14" s="7"/>
      <c r="T14" s="6"/>
      <c r="U14" s="6"/>
      <c r="V14" s="8"/>
      <c r="W14" s="8"/>
    </row>
    <row r="15" spans="1:23" ht="15.5" customHeight="1" x14ac:dyDescent="0.3">
      <c r="A15" s="14" t="str">
        <f>IF(Log!CN15="","",Log!CN15)</f>
        <v/>
      </c>
      <c r="B15" s="16" t="str">
        <f>IF(Log!CS15="","",Log!CS15)</f>
        <v/>
      </c>
      <c r="C15" s="55" t="str">
        <f>IF(Log!CO15="","",Log!CO15)</f>
        <v/>
      </c>
      <c r="D15" s="15" t="str">
        <f>IF(Log!CP15="","",Log!CP15)</f>
        <v/>
      </c>
      <c r="E15" s="55" t="str">
        <f>IF(Log!CQ15="","",Log!CQ15)</f>
        <v/>
      </c>
      <c r="F15" s="17" t="str">
        <f>IF(Log!CR15="","",Log!CR15)</f>
        <v/>
      </c>
      <c r="Q15" s="6"/>
      <c r="R15" s="7"/>
      <c r="T15" s="6"/>
      <c r="U15" s="6"/>
      <c r="V15" s="8"/>
      <c r="W15" s="8"/>
    </row>
    <row r="16" spans="1:23" ht="15.5" customHeight="1" x14ac:dyDescent="0.3">
      <c r="A16" s="14" t="str">
        <f>IF(Log!CN16="","",Log!CN16)</f>
        <v/>
      </c>
      <c r="B16" s="16" t="str">
        <f>IF(Log!CS16="","",Log!CS16)</f>
        <v/>
      </c>
      <c r="C16" s="55" t="str">
        <f>IF(Log!CO16="","",Log!CO16)</f>
        <v/>
      </c>
      <c r="D16" s="15" t="str">
        <f>IF(Log!CP16="","",Log!CP16)</f>
        <v/>
      </c>
      <c r="E16" s="55" t="str">
        <f>IF(Log!CQ16="","",Log!CQ16)</f>
        <v/>
      </c>
      <c r="F16" s="17" t="str">
        <f>IF(Log!CR16="","",Log!CR16)</f>
        <v/>
      </c>
      <c r="Q16" s="6"/>
      <c r="R16" s="7"/>
      <c r="T16" s="6"/>
      <c r="U16" s="6"/>
      <c r="V16" s="8"/>
      <c r="W16" s="8"/>
    </row>
    <row r="17" spans="1:23" ht="15.5" customHeight="1" x14ac:dyDescent="0.3">
      <c r="A17" s="14" t="str">
        <f>IF(Log!CN17="","",Log!CN17)</f>
        <v/>
      </c>
      <c r="B17" s="16" t="str">
        <f>IF(Log!CS17="","",Log!CS17)</f>
        <v/>
      </c>
      <c r="C17" s="55" t="str">
        <f>IF(Log!CO17="","",Log!CO17)</f>
        <v/>
      </c>
      <c r="D17" s="15" t="str">
        <f>IF(Log!CP17="","",Log!CP17)</f>
        <v/>
      </c>
      <c r="E17" s="55" t="str">
        <f>IF(Log!CQ17="","",Log!CQ17)</f>
        <v/>
      </c>
      <c r="F17" s="17" t="str">
        <f>IF(Log!CR17="","",Log!CR17)</f>
        <v/>
      </c>
      <c r="Q17" s="6"/>
      <c r="R17" s="7"/>
      <c r="T17" s="6"/>
      <c r="U17" s="6"/>
      <c r="V17" s="8"/>
      <c r="W17" s="8"/>
    </row>
    <row r="18" spans="1:23" ht="15.5" customHeight="1" x14ac:dyDescent="0.3">
      <c r="A18" s="14" t="str">
        <f>IF(Log!CN18="","",Log!CN18)</f>
        <v/>
      </c>
      <c r="B18" s="16" t="str">
        <f>IF(Log!CS18="","",Log!CS18)</f>
        <v/>
      </c>
      <c r="C18" s="55" t="str">
        <f>IF(Log!CO18="","",Log!CO18)</f>
        <v/>
      </c>
      <c r="D18" s="15" t="str">
        <f>IF(Log!CP18="","",Log!CP18)</f>
        <v/>
      </c>
      <c r="E18" s="55" t="str">
        <f>IF(Log!CQ18="","",Log!CQ18)</f>
        <v/>
      </c>
      <c r="F18" s="17" t="str">
        <f>IF(Log!CR18="","",Log!CR18)</f>
        <v/>
      </c>
      <c r="Q18" s="6"/>
      <c r="R18" s="7"/>
      <c r="T18" s="6"/>
      <c r="U18" s="6"/>
      <c r="V18" s="8"/>
      <c r="W18" s="8"/>
    </row>
    <row r="19" spans="1:23" ht="15.5" customHeight="1" x14ac:dyDescent="0.3">
      <c r="A19" s="14" t="str">
        <f>IF(Log!CN19="","",Log!CN19)</f>
        <v/>
      </c>
      <c r="B19" s="16" t="str">
        <f>IF(Log!CS19="","",Log!CS19)</f>
        <v/>
      </c>
      <c r="C19" s="55" t="str">
        <f>IF(Log!CO19="","",Log!CO19)</f>
        <v/>
      </c>
      <c r="D19" s="15" t="str">
        <f>IF(Log!CP19="","",Log!CP19)</f>
        <v/>
      </c>
      <c r="E19" s="55" t="str">
        <f>IF(Log!CQ19="","",Log!CQ19)</f>
        <v/>
      </c>
      <c r="F19" s="17" t="str">
        <f>IF(Log!CR19="","",Log!CR19)</f>
        <v/>
      </c>
      <c r="Q19" s="6"/>
      <c r="R19" s="7"/>
      <c r="T19" s="6"/>
      <c r="U19" s="6"/>
      <c r="V19" s="8"/>
      <c r="W19" s="8"/>
    </row>
    <row r="20" spans="1:23" ht="15.5" customHeight="1" x14ac:dyDescent="0.3">
      <c r="A20" s="14" t="str">
        <f>IF(Log!CN20="","",Log!CN20)</f>
        <v/>
      </c>
      <c r="B20" s="16" t="str">
        <f>IF(Log!CS20="","",Log!CS20)</f>
        <v/>
      </c>
      <c r="C20" s="55" t="str">
        <f>IF(Log!CO20="","",Log!CO20)</f>
        <v/>
      </c>
      <c r="D20" s="15" t="str">
        <f>IF(Log!CP20="","",Log!CP20)</f>
        <v/>
      </c>
      <c r="E20" s="55" t="str">
        <f>IF(Log!CQ20="","",Log!CQ20)</f>
        <v/>
      </c>
      <c r="F20" s="17" t="str">
        <f>IF(Log!CR20="","",Log!CR20)</f>
        <v/>
      </c>
      <c r="Q20" s="6"/>
      <c r="R20" s="7"/>
      <c r="T20" s="6"/>
      <c r="U20" s="6"/>
      <c r="V20" s="8"/>
      <c r="W20" s="8"/>
    </row>
    <row r="21" spans="1:23" ht="15.5" customHeight="1" x14ac:dyDescent="0.3">
      <c r="A21" s="14" t="str">
        <f>IF(Log!CN21="","",Log!CN21)</f>
        <v/>
      </c>
      <c r="B21" s="16" t="str">
        <f>IF(Log!CS21="","",Log!CS21)</f>
        <v/>
      </c>
      <c r="C21" s="55" t="str">
        <f>IF(Log!CO21="","",Log!CO21)</f>
        <v/>
      </c>
      <c r="D21" s="15" t="str">
        <f>IF(Log!CP21="","",Log!CP21)</f>
        <v/>
      </c>
      <c r="E21" s="55" t="str">
        <f>IF(Log!CQ21="","",Log!CQ21)</f>
        <v/>
      </c>
      <c r="F21" s="17" t="str">
        <f>IF(Log!CR21="","",Log!CR21)</f>
        <v/>
      </c>
      <c r="Q21" s="6"/>
      <c r="R21" s="7"/>
      <c r="T21" s="6"/>
      <c r="U21" s="6"/>
      <c r="V21" s="8"/>
      <c r="W21" s="8"/>
    </row>
    <row r="22" spans="1:23" ht="15.5" customHeight="1" x14ac:dyDescent="0.3">
      <c r="A22" s="14" t="str">
        <f>IF(Log!CN22="","",Log!CN22)</f>
        <v/>
      </c>
      <c r="B22" s="16" t="str">
        <f>IF(Log!CS22="","",Log!CS22)</f>
        <v/>
      </c>
      <c r="C22" s="55" t="str">
        <f>IF(Log!CO22="","",Log!CO22)</f>
        <v/>
      </c>
      <c r="D22" s="15" t="str">
        <f>IF(Log!CP22="","",Log!CP22)</f>
        <v/>
      </c>
      <c r="E22" s="55" t="str">
        <f>IF(Log!CQ22="","",Log!CQ22)</f>
        <v/>
      </c>
      <c r="F22" s="17" t="str">
        <f>IF(Log!CR22="","",Log!CR22)</f>
        <v/>
      </c>
      <c r="Q22" s="6"/>
      <c r="R22" s="7"/>
      <c r="T22" s="6"/>
      <c r="U22" s="6"/>
      <c r="V22" s="8"/>
      <c r="W22" s="8"/>
    </row>
    <row r="23" spans="1:23" ht="15.5" customHeight="1" x14ac:dyDescent="0.3">
      <c r="A23" s="14" t="str">
        <f>IF(Log!CN23="","",Log!CN23)</f>
        <v/>
      </c>
      <c r="B23" s="16" t="str">
        <f>IF(Log!CS23="","",Log!CS23)</f>
        <v/>
      </c>
      <c r="C23" s="55" t="str">
        <f>IF(Log!CO23="","",Log!CO23)</f>
        <v/>
      </c>
      <c r="D23" s="15" t="str">
        <f>IF(Log!CP23="","",Log!CP23)</f>
        <v/>
      </c>
      <c r="E23" s="55" t="str">
        <f>IF(Log!CQ23="","",Log!CQ23)</f>
        <v/>
      </c>
      <c r="F23" s="17" t="str">
        <f>IF(Log!CR23="","",Log!CR23)</f>
        <v/>
      </c>
      <c r="Q23" s="6"/>
      <c r="R23" s="7"/>
      <c r="T23" s="6"/>
      <c r="U23" s="6"/>
      <c r="V23" s="8"/>
      <c r="W23" s="8"/>
    </row>
    <row r="24" spans="1:23" ht="15.5" customHeight="1" x14ac:dyDescent="0.3">
      <c r="A24" s="14" t="str">
        <f>IF(Log!CN24="","",Log!CN24)</f>
        <v/>
      </c>
      <c r="B24" s="16" t="str">
        <f>IF(Log!CS24="","",Log!CS24)</f>
        <v/>
      </c>
      <c r="C24" s="55" t="str">
        <f>IF(Log!CO24="","",Log!CO24)</f>
        <v/>
      </c>
      <c r="D24" s="15" t="str">
        <f>IF(Log!CP24="","",Log!CP24)</f>
        <v/>
      </c>
      <c r="E24" s="55" t="str">
        <f>IF(Log!CQ24="","",Log!CQ24)</f>
        <v/>
      </c>
      <c r="F24" s="17" t="str">
        <f>IF(Log!CR24="","",Log!CR24)</f>
        <v/>
      </c>
      <c r="Q24" s="6"/>
      <c r="R24" s="7"/>
      <c r="T24" s="6"/>
      <c r="U24" s="6"/>
      <c r="V24" s="8"/>
      <c r="W24" s="8"/>
    </row>
    <row r="25" spans="1:23" ht="15.5" customHeight="1" x14ac:dyDescent="0.3">
      <c r="A25" s="14" t="str">
        <f>IF(Log!CN25="","",Log!CN25)</f>
        <v/>
      </c>
      <c r="B25" s="16" t="str">
        <f>IF(Log!CS25="","",Log!CS25)</f>
        <v/>
      </c>
      <c r="C25" s="55" t="str">
        <f>IF(Log!CO25="","",Log!CO25)</f>
        <v/>
      </c>
      <c r="D25" s="15" t="str">
        <f>IF(Log!CP25="","",Log!CP25)</f>
        <v/>
      </c>
      <c r="E25" s="55" t="str">
        <f>IF(Log!CQ25="","",Log!CQ25)</f>
        <v/>
      </c>
      <c r="F25" s="17" t="str">
        <f>IF(Log!CR25="","",Log!CR25)</f>
        <v/>
      </c>
      <c r="Q25" s="6"/>
      <c r="R25" s="7"/>
      <c r="T25" s="6"/>
      <c r="U25" s="6"/>
      <c r="V25" s="8"/>
      <c r="W25" s="8"/>
    </row>
    <row r="26" spans="1:23" ht="15.5" customHeight="1" x14ac:dyDescent="0.3">
      <c r="A26" s="14" t="str">
        <f>IF(Log!CN26="","",Log!CN26)</f>
        <v/>
      </c>
      <c r="B26" s="16" t="str">
        <f>IF(Log!CS26="","",Log!CS26)</f>
        <v/>
      </c>
      <c r="C26" s="55" t="str">
        <f>IF(Log!CO26="","",Log!CO26)</f>
        <v/>
      </c>
      <c r="D26" s="15" t="str">
        <f>IF(Log!CP26="","",Log!CP26)</f>
        <v/>
      </c>
      <c r="E26" s="55" t="str">
        <f>IF(Log!CQ26="","",Log!CQ26)</f>
        <v/>
      </c>
      <c r="F26" s="17" t="str">
        <f>IF(Log!CR26="","",Log!CR26)</f>
        <v/>
      </c>
      <c r="Q26" s="6"/>
      <c r="R26" s="7"/>
      <c r="T26" s="6"/>
      <c r="U26" s="6"/>
      <c r="V26" s="8"/>
      <c r="W26" s="8"/>
    </row>
    <row r="27" spans="1:23" ht="15.5" customHeight="1" x14ac:dyDescent="0.3">
      <c r="A27" s="14" t="str">
        <f>IF(Log!CN27="","",Log!CN27)</f>
        <v/>
      </c>
      <c r="B27" s="16" t="str">
        <f>IF(Log!CS27="","",Log!CS27)</f>
        <v/>
      </c>
      <c r="C27" s="55" t="str">
        <f>IF(Log!CO27="","",Log!CO27)</f>
        <v/>
      </c>
      <c r="D27" s="15" t="str">
        <f>IF(Log!CP27="","",Log!CP27)</f>
        <v/>
      </c>
      <c r="E27" s="55" t="str">
        <f>IF(Log!CQ27="","",Log!CQ27)</f>
        <v/>
      </c>
      <c r="F27" s="17" t="str">
        <f>IF(Log!CR27="","",Log!CR27)</f>
        <v/>
      </c>
      <c r="Q27" s="6"/>
      <c r="R27" s="7"/>
      <c r="T27" s="6"/>
      <c r="U27" s="6"/>
      <c r="V27" s="8"/>
      <c r="W27" s="8"/>
    </row>
    <row r="28" spans="1:23" ht="15.5" customHeight="1" x14ac:dyDescent="0.3">
      <c r="A28" s="14" t="str">
        <f>IF(Log!CN28="","",Log!CN28)</f>
        <v/>
      </c>
      <c r="B28" s="16" t="str">
        <f>IF(Log!CS28="","",Log!CS28)</f>
        <v/>
      </c>
      <c r="C28" s="55" t="str">
        <f>IF(Log!CO28="","",Log!CO28)</f>
        <v/>
      </c>
      <c r="D28" s="15" t="str">
        <f>IF(Log!CP28="","",Log!CP28)</f>
        <v/>
      </c>
      <c r="E28" s="55" t="str">
        <f>IF(Log!CQ28="","",Log!CQ28)</f>
        <v/>
      </c>
      <c r="F28" s="17" t="str">
        <f>IF(Log!CR28="","",Log!CR28)</f>
        <v/>
      </c>
      <c r="Q28" s="6"/>
      <c r="R28" s="7"/>
      <c r="T28" s="6"/>
      <c r="U28" s="6"/>
      <c r="V28" s="8"/>
      <c r="W28" s="8"/>
    </row>
    <row r="29" spans="1:23" ht="15.5" customHeight="1" x14ac:dyDescent="0.3">
      <c r="A29" s="14" t="str">
        <f>IF(Log!CN29="","",Log!CN29)</f>
        <v/>
      </c>
      <c r="B29" s="16" t="str">
        <f>IF(Log!CS29="","",Log!CS29)</f>
        <v/>
      </c>
      <c r="C29" s="55" t="str">
        <f>IF(Log!CO29="","",Log!CO29)</f>
        <v/>
      </c>
      <c r="D29" s="15" t="str">
        <f>IF(Log!CP29="","",Log!CP29)</f>
        <v/>
      </c>
      <c r="E29" s="55" t="str">
        <f>IF(Log!CQ29="","",Log!CQ29)</f>
        <v/>
      </c>
      <c r="F29" s="17" t="str">
        <f>IF(Log!CR29="","",Log!CR29)</f>
        <v/>
      </c>
      <c r="Q29" s="6"/>
      <c r="R29" s="7"/>
      <c r="T29" s="6"/>
      <c r="U29" s="6"/>
      <c r="V29" s="8"/>
      <c r="W29" s="8"/>
    </row>
    <row r="30" spans="1:23" ht="15.5" customHeight="1" x14ac:dyDescent="0.3">
      <c r="A30" s="14" t="str">
        <f>IF(Log!CN30="","",Log!CN30)</f>
        <v/>
      </c>
      <c r="B30" s="16" t="str">
        <f>IF(Log!CS30="","",Log!CS30)</f>
        <v/>
      </c>
      <c r="C30" s="55" t="str">
        <f>IF(Log!CO30="","",Log!CO30)</f>
        <v/>
      </c>
      <c r="D30" s="15" t="str">
        <f>IF(Log!CP30="","",Log!CP30)</f>
        <v/>
      </c>
      <c r="E30" s="55" t="str">
        <f>IF(Log!CQ30="","",Log!CQ30)</f>
        <v/>
      </c>
      <c r="F30" s="17" t="str">
        <f>IF(Log!CR30="","",Log!CR30)</f>
        <v/>
      </c>
      <c r="Q30" s="6"/>
      <c r="R30" s="7"/>
      <c r="T30" s="6"/>
      <c r="U30" s="6"/>
      <c r="V30" s="8"/>
      <c r="W30" s="8"/>
    </row>
    <row r="31" spans="1:23" ht="15.5" customHeight="1" x14ac:dyDescent="0.3">
      <c r="A31" s="14" t="str">
        <f>IF(Log!CN31="","",Log!CN31)</f>
        <v/>
      </c>
      <c r="B31" s="16" t="str">
        <f>IF(Log!CS31="","",Log!CS31)</f>
        <v/>
      </c>
      <c r="C31" s="55" t="str">
        <f>IF(Log!CO31="","",Log!CO31)</f>
        <v/>
      </c>
      <c r="D31" s="15" t="str">
        <f>IF(Log!CP31="","",Log!CP31)</f>
        <v/>
      </c>
      <c r="E31" s="55" t="str">
        <f>IF(Log!CQ31="","",Log!CQ31)</f>
        <v/>
      </c>
      <c r="F31" s="17" t="str">
        <f>IF(Log!CR31="","",Log!CR31)</f>
        <v/>
      </c>
      <c r="Q31" s="6"/>
      <c r="R31" s="7"/>
      <c r="T31" s="6"/>
      <c r="U31" s="6"/>
      <c r="V31" s="8"/>
      <c r="W31" s="8"/>
    </row>
    <row r="32" spans="1:23" ht="15.5" customHeight="1" x14ac:dyDescent="0.3">
      <c r="A32" s="14" t="str">
        <f>IF(Log!CN32="","",Log!CN32)</f>
        <v/>
      </c>
      <c r="B32" s="16" t="str">
        <f>IF(Log!CS32="","",Log!CS32)</f>
        <v/>
      </c>
      <c r="C32" s="55" t="str">
        <f>IF(Log!CO32="","",Log!CO32)</f>
        <v/>
      </c>
      <c r="D32" s="15" t="str">
        <f>IF(Log!CP32="","",Log!CP32)</f>
        <v/>
      </c>
      <c r="E32" s="55" t="str">
        <f>IF(Log!CQ32="","",Log!CQ32)</f>
        <v/>
      </c>
      <c r="F32" s="17" t="str">
        <f>IF(Log!CR32="","",Log!CR32)</f>
        <v/>
      </c>
      <c r="Q32" s="6"/>
      <c r="R32" s="7"/>
      <c r="T32" s="6"/>
      <c r="U32" s="6"/>
      <c r="V32" s="8"/>
      <c r="W32" s="8"/>
    </row>
    <row r="33" spans="1:23" ht="15.5" customHeight="1" x14ac:dyDescent="0.3">
      <c r="A33" s="14" t="str">
        <f>IF(Log!CN33="","",Log!CN33)</f>
        <v/>
      </c>
      <c r="B33" s="16" t="str">
        <f>IF(Log!CS33="","",Log!CS33)</f>
        <v/>
      </c>
      <c r="C33" s="55" t="str">
        <f>IF(Log!CO33="","",Log!CO33)</f>
        <v/>
      </c>
      <c r="D33" s="15" t="str">
        <f>IF(Log!CP33="","",Log!CP33)</f>
        <v/>
      </c>
      <c r="E33" s="55" t="str">
        <f>IF(Log!CQ33="","",Log!CQ33)</f>
        <v/>
      </c>
      <c r="F33" s="17" t="str">
        <f>IF(Log!CR33="","",Log!CR33)</f>
        <v/>
      </c>
      <c r="Q33" s="6"/>
      <c r="R33" s="7"/>
      <c r="T33" s="6"/>
      <c r="U33" s="6"/>
      <c r="V33" s="8"/>
      <c r="W33" s="8"/>
    </row>
    <row r="34" spans="1:23" ht="15.5" customHeight="1" x14ac:dyDescent="0.3">
      <c r="A34" s="14" t="str">
        <f>IF(Log!CN34="","",Log!CN34)</f>
        <v/>
      </c>
      <c r="B34" s="16" t="str">
        <f>IF(Log!CS34="","",Log!CS34)</f>
        <v/>
      </c>
      <c r="C34" s="55" t="str">
        <f>IF(Log!CO34="","",Log!CO34)</f>
        <v/>
      </c>
      <c r="D34" s="15" t="str">
        <f>IF(Log!CP34="","",Log!CP34)</f>
        <v/>
      </c>
      <c r="E34" s="55" t="str">
        <f>IF(Log!CQ34="","",Log!CQ34)</f>
        <v/>
      </c>
      <c r="F34" s="17" t="str">
        <f>IF(Log!CR34="","",Log!CR34)</f>
        <v/>
      </c>
      <c r="Q34" s="6"/>
      <c r="R34" s="7"/>
      <c r="T34" s="6"/>
      <c r="U34" s="6"/>
      <c r="V34" s="8"/>
      <c r="W34" s="8"/>
    </row>
    <row r="35" spans="1:23" ht="15.5" customHeight="1" x14ac:dyDescent="0.3">
      <c r="A35" s="14" t="str">
        <f>IF(Log!CN35="","",Log!CN35)</f>
        <v/>
      </c>
      <c r="B35" s="16" t="str">
        <f>IF(Log!CS35="","",Log!CS35)</f>
        <v/>
      </c>
      <c r="C35" s="55" t="str">
        <f>IF(Log!CO35="","",Log!CO35)</f>
        <v/>
      </c>
      <c r="D35" s="15" t="str">
        <f>IF(Log!CP35="","",Log!CP35)</f>
        <v/>
      </c>
      <c r="E35" s="55" t="str">
        <f>IF(Log!CQ35="","",Log!CQ35)</f>
        <v/>
      </c>
      <c r="F35" s="17" t="str">
        <f>IF(Log!CR35="","",Log!CR35)</f>
        <v/>
      </c>
      <c r="Q35" s="6"/>
      <c r="R35" s="7"/>
      <c r="T35" s="6"/>
      <c r="U35" s="6"/>
      <c r="V35" s="8"/>
      <c r="W35" s="8"/>
    </row>
    <row r="36" spans="1:23" ht="15.5" customHeight="1" x14ac:dyDescent="0.3">
      <c r="A36" s="14" t="str">
        <f>IF(Log!CN36="","",Log!CN36)</f>
        <v/>
      </c>
      <c r="B36" s="16" t="str">
        <f>IF(Log!CS36="","",Log!CS36)</f>
        <v/>
      </c>
      <c r="C36" s="55" t="str">
        <f>IF(Log!CO36="","",Log!CO36)</f>
        <v/>
      </c>
      <c r="D36" s="15" t="str">
        <f>IF(Log!CP36="","",Log!CP36)</f>
        <v/>
      </c>
      <c r="E36" s="55" t="str">
        <f>IF(Log!CQ36="","",Log!CQ36)</f>
        <v/>
      </c>
      <c r="F36" s="17" t="str">
        <f>IF(Log!CR36="","",Log!CR36)</f>
        <v/>
      </c>
      <c r="Q36" s="6"/>
      <c r="R36" s="7"/>
      <c r="T36" s="6"/>
      <c r="U36" s="6"/>
      <c r="V36" s="8"/>
      <c r="W36" s="8"/>
    </row>
    <row r="37" spans="1:23" ht="15.5" customHeight="1" x14ac:dyDescent="0.3">
      <c r="A37" s="14" t="str">
        <f>IF(Log!CN37="","",Log!CN37)</f>
        <v/>
      </c>
      <c r="B37" s="16" t="str">
        <f>IF(Log!CS37="","",Log!CS37)</f>
        <v/>
      </c>
      <c r="C37" s="55" t="str">
        <f>IF(Log!CO37="","",Log!CO37)</f>
        <v/>
      </c>
      <c r="D37" s="15" t="str">
        <f>IF(Log!CP37="","",Log!CP37)</f>
        <v/>
      </c>
      <c r="E37" s="55" t="str">
        <f>IF(Log!CQ37="","",Log!CQ37)</f>
        <v/>
      </c>
      <c r="F37" s="17" t="str">
        <f>IF(Log!CR37="","",Log!CR37)</f>
        <v/>
      </c>
      <c r="Q37" s="6"/>
      <c r="R37" s="7"/>
      <c r="T37" s="6"/>
      <c r="U37" s="6"/>
      <c r="V37" s="8"/>
      <c r="W37" s="8"/>
    </row>
    <row r="38" spans="1:23" ht="15.5" customHeight="1" x14ac:dyDescent="0.3">
      <c r="A38" s="14" t="str">
        <f>IF(Log!CN38="","",Log!CN38)</f>
        <v/>
      </c>
      <c r="B38" s="16" t="str">
        <f>IF(Log!CS38="","",Log!CS38)</f>
        <v/>
      </c>
      <c r="C38" s="55" t="str">
        <f>IF(Log!CO38="","",Log!CO38)</f>
        <v/>
      </c>
      <c r="D38" s="15" t="str">
        <f>IF(Log!CP38="","",Log!CP38)</f>
        <v/>
      </c>
      <c r="E38" s="55" t="str">
        <f>IF(Log!CQ38="","",Log!CQ38)</f>
        <v/>
      </c>
      <c r="F38" s="17" t="str">
        <f>IF(Log!CR38="","",Log!CR38)</f>
        <v/>
      </c>
      <c r="Q38" s="6"/>
      <c r="R38" s="7"/>
      <c r="T38" s="6"/>
      <c r="U38" s="6"/>
      <c r="V38" s="8"/>
      <c r="W38" s="8"/>
    </row>
    <row r="39" spans="1:23" ht="15.5" customHeight="1" thickBot="1" x14ac:dyDescent="0.35">
      <c r="A39" s="18" t="str">
        <f>IF(Log!CN39="","",Log!CN39)</f>
        <v/>
      </c>
      <c r="B39" s="20" t="str">
        <f>IF(Log!CS39="","",Log!CS39)</f>
        <v/>
      </c>
      <c r="C39" s="56" t="str">
        <f>IF(Log!CO39="","",Log!CO39)</f>
        <v/>
      </c>
      <c r="D39" s="19" t="str">
        <f>IF(Log!CP39="","",Log!CP39)</f>
        <v/>
      </c>
      <c r="E39" s="56" t="str">
        <f>IF(Log!CQ39="","",Log!CQ39)</f>
        <v/>
      </c>
      <c r="F39" s="21" t="str">
        <f>IF(Log!CR39="","",Log!CR39)</f>
        <v/>
      </c>
      <c r="Q39" s="6"/>
      <c r="R39" s="7"/>
      <c r="T39" s="6"/>
      <c r="U39" s="6"/>
      <c r="V39" s="8"/>
      <c r="W39" s="8"/>
    </row>
    <row r="40" spans="1:23" ht="15.5" customHeight="1" x14ac:dyDescent="0.3">
      <c r="C40" s="60" t="s">
        <v>26</v>
      </c>
      <c r="D40" s="9">
        <f>SUM(D5:D39)</f>
        <v>80</v>
      </c>
      <c r="E40" s="9" t="str">
        <f>_xlfn.CONCAT(E41,E42)</f>
        <v>5 paid</v>
      </c>
      <c r="F40" s="9">
        <f>SUM(F5:F39)</f>
        <v>80</v>
      </c>
      <c r="Q40" s="6"/>
      <c r="R40" s="7"/>
      <c r="T40" s="6"/>
      <c r="U40" s="6"/>
      <c r="V40" s="8"/>
      <c r="W40" s="8"/>
    </row>
    <row r="41" spans="1:23" ht="15.5" customHeight="1" x14ac:dyDescent="0.3">
      <c r="E41" s="24">
        <f>COUNT(D5:D39)</f>
        <v>5</v>
      </c>
      <c r="Q41" s="6"/>
      <c r="R41" s="7"/>
      <c r="T41" s="6"/>
      <c r="U41" s="6"/>
      <c r="V41" s="8"/>
      <c r="W41" s="8"/>
    </row>
    <row r="42" spans="1:23" ht="15.5" customHeight="1" x14ac:dyDescent="0.3">
      <c r="E42" s="26" t="s">
        <v>37</v>
      </c>
    </row>
  </sheetData>
  <sheetProtection sheet="1" selectLockedCells="1"/>
  <mergeCells count="1">
    <mergeCell ref="A1:F2"/>
  </mergeCells>
  <conditionalFormatting sqref="A5:F39">
    <cfRule type="expression" dxfId="6" priority="1">
      <formula>MOD(ROW(),2)=0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81C0C-138E-4BE5-9510-1B7A3DF4A857}">
  <dimension ref="A1:AA42"/>
  <sheetViews>
    <sheetView workbookViewId="0">
      <selection sqref="A1:F2"/>
    </sheetView>
  </sheetViews>
  <sheetFormatPr defaultRowHeight="15.5" customHeight="1" x14ac:dyDescent="0.3"/>
  <cols>
    <col min="1" max="1" width="25" style="4" customWidth="1"/>
    <col min="2" max="2" width="25" style="3" customWidth="1"/>
    <col min="3" max="3" width="12.5" style="3" customWidth="1"/>
    <col min="4" max="4" width="12.5" style="5" customWidth="1"/>
    <col min="5" max="5" width="12.5" style="4" customWidth="1"/>
    <col min="6" max="6" width="12.5" style="5" customWidth="1"/>
    <col min="7" max="14" width="8.6640625" style="1"/>
    <col min="15" max="15" width="11.58203125" style="1" bestFit="1" customWidth="1"/>
    <col min="16" max="16" width="12.58203125" style="1" bestFit="1" customWidth="1"/>
    <col min="17" max="23" width="8.6640625" style="1"/>
    <col min="24" max="27" width="8.6640625" style="2"/>
    <col min="28" max="16384" width="8.6640625" style="1"/>
  </cols>
  <sheetData>
    <row r="1" spans="1:23" ht="15.5" customHeight="1" x14ac:dyDescent="0.3">
      <c r="A1" s="77" t="s">
        <v>35</v>
      </c>
      <c r="B1" s="78"/>
      <c r="C1" s="78"/>
      <c r="D1" s="78"/>
      <c r="E1" s="78"/>
      <c r="F1" s="79"/>
    </row>
    <row r="2" spans="1:23" ht="15.5" customHeight="1" x14ac:dyDescent="0.3">
      <c r="A2" s="80"/>
      <c r="B2" s="81"/>
      <c r="C2" s="81"/>
      <c r="D2" s="81"/>
      <c r="E2" s="81"/>
      <c r="F2" s="82"/>
    </row>
    <row r="3" spans="1:23" ht="15.5" customHeight="1" x14ac:dyDescent="0.3">
      <c r="A3" s="22" t="s">
        <v>1</v>
      </c>
      <c r="B3" s="12" t="s">
        <v>6</v>
      </c>
      <c r="C3" s="12" t="s">
        <v>0</v>
      </c>
      <c r="D3" s="11" t="s">
        <v>4</v>
      </c>
      <c r="E3" s="10" t="s">
        <v>19</v>
      </c>
      <c r="F3" s="13" t="s">
        <v>29</v>
      </c>
    </row>
    <row r="4" spans="1:23" ht="15.5" customHeight="1" x14ac:dyDescent="0.3">
      <c r="A4" s="22" t="s">
        <v>3</v>
      </c>
      <c r="B4" s="12" t="s">
        <v>7</v>
      </c>
      <c r="C4" s="12" t="s">
        <v>2</v>
      </c>
      <c r="D4" s="11" t="s">
        <v>5</v>
      </c>
      <c r="E4" s="10" t="s">
        <v>20</v>
      </c>
      <c r="F4" s="13" t="s">
        <v>5</v>
      </c>
    </row>
    <row r="5" spans="1:23" ht="15.5" customHeight="1" x14ac:dyDescent="0.3">
      <c r="A5" s="14" t="str">
        <f>IF(Log!BQ5="","",Log!BQ5)</f>
        <v>Central Earth</v>
      </c>
      <c r="B5" s="16" t="str">
        <f>IF(Log!BV5="","",Log!BV5)</f>
        <v>incomplete scoresheet</v>
      </c>
      <c r="C5" s="55">
        <f>IF(Log!BR5="","",Log!BR5)</f>
        <v>44899</v>
      </c>
      <c r="D5" s="15">
        <f>IF(Log!BS5="","",Log!BS5)</f>
        <v>10</v>
      </c>
      <c r="E5" s="55">
        <f>IF(Log!BU5="","",Log!BU5)</f>
        <v>44972</v>
      </c>
      <c r="F5" s="17">
        <f>IF(Log!BT5="","",Log!BT5)</f>
        <v>10</v>
      </c>
      <c r="Q5" s="6"/>
      <c r="R5" s="7"/>
      <c r="T5" s="6"/>
      <c r="U5" s="6"/>
      <c r="V5" s="8"/>
      <c r="W5" s="8"/>
    </row>
    <row r="6" spans="1:23" ht="15.5" customHeight="1" x14ac:dyDescent="0.3">
      <c r="A6" s="14" t="str">
        <f>IF(Log!BQ6="","",Log!BQ6)</f>
        <v>Central Earth</v>
      </c>
      <c r="B6" s="16" t="str">
        <f>IF(Log!BV6="","",Log!BV6)</f>
        <v>unscored game</v>
      </c>
      <c r="C6" s="55">
        <f>IF(Log!BR6="","",Log!BR6)</f>
        <v>44961</v>
      </c>
      <c r="D6" s="15">
        <f>IF(Log!BS6="","",Log!BS6)</f>
        <v>25</v>
      </c>
      <c r="E6" s="55">
        <f>IF(Log!BU6="","",Log!BU6)</f>
        <v>44972</v>
      </c>
      <c r="F6" s="17">
        <f>IF(Log!BT6="","",Log!BT6)</f>
        <v>25</v>
      </c>
      <c r="Q6" s="6"/>
      <c r="R6" s="7"/>
      <c r="T6" s="6"/>
      <c r="U6" s="6"/>
      <c r="V6" s="8"/>
      <c r="W6" s="8"/>
    </row>
    <row r="7" spans="1:23" ht="15.5" customHeight="1" x14ac:dyDescent="0.3">
      <c r="A7" s="14" t="str">
        <f>IF(Log!BQ7="","",Log!BQ7)</f>
        <v>Central Earth</v>
      </c>
      <c r="B7" s="16" t="str">
        <f>IF(Log!BV7="","",Log!BV7)</f>
        <v>late scoresheet</v>
      </c>
      <c r="C7" s="55">
        <f>IF(Log!BR7="","",Log!BR7)</f>
        <v>44961</v>
      </c>
      <c r="D7" s="15">
        <f>IF(Log!BS7="","",Log!BS7)</f>
        <v>10</v>
      </c>
      <c r="E7" s="55">
        <f>IF(Log!BU7="","",Log!BU7)</f>
        <v>44972</v>
      </c>
      <c r="F7" s="17">
        <f>IF(Log!BT7="","",Log!BT7)</f>
        <v>10</v>
      </c>
      <c r="Q7" s="6"/>
      <c r="R7" s="7"/>
      <c r="T7" s="6"/>
      <c r="U7" s="6"/>
      <c r="V7" s="8"/>
      <c r="W7" s="8"/>
    </row>
    <row r="8" spans="1:23" ht="15.5" customHeight="1" x14ac:dyDescent="0.3">
      <c r="A8" s="14" t="str">
        <f>IF(Log!BQ8="","",Log!BQ8)</f>
        <v>Planet Pluto</v>
      </c>
      <c r="B8" s="16" t="str">
        <f>IF(Log!BV8="","",Log!BV8)</f>
        <v>missing scoresheet</v>
      </c>
      <c r="C8" s="55">
        <f>IF(Log!BR8="","",Log!BR8)</f>
        <v>44962</v>
      </c>
      <c r="D8" s="15">
        <f>IF(Log!BS8="","",Log!BS8)</f>
        <v>10</v>
      </c>
      <c r="E8" s="55">
        <f>IF(Log!BU8="","",Log!BU8)</f>
        <v>44972</v>
      </c>
      <c r="F8" s="17">
        <f>IF(Log!BT8="","",Log!BT8)</f>
        <v>10</v>
      </c>
      <c r="Q8" s="6"/>
      <c r="R8" s="7"/>
      <c r="T8" s="6"/>
      <c r="U8" s="6"/>
      <c r="V8" s="8"/>
      <c r="W8" s="8"/>
    </row>
    <row r="9" spans="1:23" ht="15.5" customHeight="1" x14ac:dyDescent="0.3">
      <c r="A9" s="14" t="str">
        <f>IF(Log!BQ9="","",Log!BQ9)</f>
        <v/>
      </c>
      <c r="B9" s="16" t="str">
        <f>IF(Log!BV9="","",Log!BV9)</f>
        <v/>
      </c>
      <c r="C9" s="55" t="str">
        <f>IF(Log!BR9="","",Log!BR9)</f>
        <v/>
      </c>
      <c r="D9" s="15" t="str">
        <f>IF(Log!BS9="","",Log!BS9)</f>
        <v/>
      </c>
      <c r="E9" s="55" t="str">
        <f>IF(Log!BU9="","",Log!BU9)</f>
        <v/>
      </c>
      <c r="F9" s="17" t="str">
        <f>IF(Log!BT9="","",Log!BT9)</f>
        <v/>
      </c>
      <c r="Q9" s="6"/>
      <c r="R9" s="7"/>
      <c r="T9" s="6"/>
      <c r="U9" s="6"/>
      <c r="V9" s="8"/>
      <c r="W9" s="8"/>
    </row>
    <row r="10" spans="1:23" ht="15.5" customHeight="1" x14ac:dyDescent="0.3">
      <c r="A10" s="14" t="str">
        <f>IF(Log!BQ10="","",Log!BQ10)</f>
        <v/>
      </c>
      <c r="B10" s="16" t="str">
        <f>IF(Log!BV10="","",Log!BV10)</f>
        <v/>
      </c>
      <c r="C10" s="55" t="str">
        <f>IF(Log!BR10="","",Log!BR10)</f>
        <v/>
      </c>
      <c r="D10" s="15" t="str">
        <f>IF(Log!BS10="","",Log!BS10)</f>
        <v/>
      </c>
      <c r="E10" s="55" t="str">
        <f>IF(Log!BU10="","",Log!BU10)</f>
        <v/>
      </c>
      <c r="F10" s="17" t="str">
        <f>IF(Log!BT10="","",Log!BT10)</f>
        <v/>
      </c>
      <c r="Q10" s="6"/>
      <c r="R10" s="7"/>
      <c r="T10" s="6"/>
      <c r="U10" s="6"/>
      <c r="V10" s="8"/>
      <c r="W10" s="8"/>
    </row>
    <row r="11" spans="1:23" ht="15.5" customHeight="1" x14ac:dyDescent="0.3">
      <c r="A11" s="14" t="str">
        <f>IF(Log!BQ11="","",Log!BQ11)</f>
        <v/>
      </c>
      <c r="B11" s="16" t="str">
        <f>IF(Log!BV11="","",Log!BV11)</f>
        <v/>
      </c>
      <c r="C11" s="55" t="str">
        <f>IF(Log!BR11="","",Log!BR11)</f>
        <v/>
      </c>
      <c r="D11" s="15" t="str">
        <f>IF(Log!BS11="","",Log!BS11)</f>
        <v/>
      </c>
      <c r="E11" s="55" t="str">
        <f>IF(Log!BU11="","",Log!BU11)</f>
        <v/>
      </c>
      <c r="F11" s="17" t="str">
        <f>IF(Log!BT11="","",Log!BT11)</f>
        <v/>
      </c>
      <c r="Q11" s="6"/>
      <c r="R11" s="7"/>
      <c r="T11" s="6"/>
      <c r="U11" s="6"/>
      <c r="V11" s="8"/>
      <c r="W11" s="8"/>
    </row>
    <row r="12" spans="1:23" ht="15.5" customHeight="1" x14ac:dyDescent="0.3">
      <c r="A12" s="14" t="str">
        <f>IF(Log!BQ12="","",Log!BQ12)</f>
        <v/>
      </c>
      <c r="B12" s="16" t="str">
        <f>IF(Log!BV12="","",Log!BV12)</f>
        <v/>
      </c>
      <c r="C12" s="55" t="str">
        <f>IF(Log!BR12="","",Log!BR12)</f>
        <v/>
      </c>
      <c r="D12" s="15" t="str">
        <f>IF(Log!BS12="","",Log!BS12)</f>
        <v/>
      </c>
      <c r="E12" s="55" t="str">
        <f>IF(Log!BU12="","",Log!BU12)</f>
        <v/>
      </c>
      <c r="F12" s="17" t="str">
        <f>IF(Log!BT12="","",Log!BT12)</f>
        <v/>
      </c>
      <c r="Q12" s="6"/>
      <c r="R12" s="7"/>
      <c r="T12" s="6"/>
      <c r="U12" s="6"/>
      <c r="V12" s="8"/>
      <c r="W12" s="8"/>
    </row>
    <row r="13" spans="1:23" ht="15.5" customHeight="1" x14ac:dyDescent="0.3">
      <c r="A13" s="14" t="str">
        <f>IF(Log!BQ13="","",Log!BQ13)</f>
        <v/>
      </c>
      <c r="B13" s="16" t="str">
        <f>IF(Log!BV13="","",Log!BV13)</f>
        <v/>
      </c>
      <c r="C13" s="55" t="str">
        <f>IF(Log!BR13="","",Log!BR13)</f>
        <v/>
      </c>
      <c r="D13" s="15" t="str">
        <f>IF(Log!BS13="","",Log!BS13)</f>
        <v/>
      </c>
      <c r="E13" s="55" t="str">
        <f>IF(Log!BU13="","",Log!BU13)</f>
        <v/>
      </c>
      <c r="F13" s="17" t="str">
        <f>IF(Log!BT13="","",Log!BT13)</f>
        <v/>
      </c>
      <c r="Q13" s="6"/>
      <c r="R13" s="7"/>
      <c r="T13" s="6"/>
      <c r="U13" s="6"/>
      <c r="V13" s="8"/>
      <c r="W13" s="8"/>
    </row>
    <row r="14" spans="1:23" ht="15.5" customHeight="1" x14ac:dyDescent="0.3">
      <c r="A14" s="14" t="str">
        <f>IF(Log!BQ14="","",Log!BQ14)</f>
        <v/>
      </c>
      <c r="B14" s="16" t="str">
        <f>IF(Log!BV14="","",Log!BV14)</f>
        <v/>
      </c>
      <c r="C14" s="55" t="str">
        <f>IF(Log!BR14="","",Log!BR14)</f>
        <v/>
      </c>
      <c r="D14" s="15" t="str">
        <f>IF(Log!BS14="","",Log!BS14)</f>
        <v/>
      </c>
      <c r="E14" s="55" t="str">
        <f>IF(Log!BU14="","",Log!BU14)</f>
        <v/>
      </c>
      <c r="F14" s="17" t="str">
        <f>IF(Log!BT14="","",Log!BT14)</f>
        <v/>
      </c>
      <c r="Q14" s="6"/>
      <c r="R14" s="7"/>
      <c r="T14" s="6"/>
      <c r="U14" s="6"/>
      <c r="V14" s="8"/>
      <c r="W14" s="8"/>
    </row>
    <row r="15" spans="1:23" ht="15.5" customHeight="1" x14ac:dyDescent="0.3">
      <c r="A15" s="14" t="str">
        <f>IF(Log!BQ15="","",Log!BQ15)</f>
        <v/>
      </c>
      <c r="B15" s="16" t="str">
        <f>IF(Log!BV15="","",Log!BV15)</f>
        <v/>
      </c>
      <c r="C15" s="55" t="str">
        <f>IF(Log!BR15="","",Log!BR15)</f>
        <v/>
      </c>
      <c r="D15" s="15" t="str">
        <f>IF(Log!BS15="","",Log!BS15)</f>
        <v/>
      </c>
      <c r="E15" s="55" t="str">
        <f>IF(Log!BU15="","",Log!BU15)</f>
        <v/>
      </c>
      <c r="F15" s="17" t="str">
        <f>IF(Log!BT15="","",Log!BT15)</f>
        <v/>
      </c>
      <c r="Q15" s="6"/>
      <c r="R15" s="7"/>
      <c r="T15" s="6"/>
      <c r="U15" s="6"/>
      <c r="V15" s="8"/>
      <c r="W15" s="8"/>
    </row>
    <row r="16" spans="1:23" ht="15.5" customHeight="1" x14ac:dyDescent="0.3">
      <c r="A16" s="14" t="str">
        <f>IF(Log!BQ16="","",Log!BQ16)</f>
        <v/>
      </c>
      <c r="B16" s="16" t="str">
        <f>IF(Log!BV16="","",Log!BV16)</f>
        <v/>
      </c>
      <c r="C16" s="55" t="str">
        <f>IF(Log!BR16="","",Log!BR16)</f>
        <v/>
      </c>
      <c r="D16" s="15" t="str">
        <f>IF(Log!BS16="","",Log!BS16)</f>
        <v/>
      </c>
      <c r="E16" s="55" t="str">
        <f>IF(Log!BU16="","",Log!BU16)</f>
        <v/>
      </c>
      <c r="F16" s="17" t="str">
        <f>IF(Log!BT16="","",Log!BT16)</f>
        <v/>
      </c>
      <c r="Q16" s="6"/>
      <c r="R16" s="7"/>
      <c r="T16" s="6"/>
      <c r="U16" s="6"/>
      <c r="V16" s="8"/>
      <c r="W16" s="8"/>
    </row>
    <row r="17" spans="1:23" ht="15.5" customHeight="1" x14ac:dyDescent="0.3">
      <c r="A17" s="14" t="str">
        <f>IF(Log!BQ17="","",Log!BQ17)</f>
        <v/>
      </c>
      <c r="B17" s="16" t="str">
        <f>IF(Log!BV17="","",Log!BV17)</f>
        <v/>
      </c>
      <c r="C17" s="55" t="str">
        <f>IF(Log!BR17="","",Log!BR17)</f>
        <v/>
      </c>
      <c r="D17" s="15" t="str">
        <f>IF(Log!BS17="","",Log!BS17)</f>
        <v/>
      </c>
      <c r="E17" s="55" t="str">
        <f>IF(Log!BU17="","",Log!BU17)</f>
        <v/>
      </c>
      <c r="F17" s="17" t="str">
        <f>IF(Log!BT17="","",Log!BT17)</f>
        <v/>
      </c>
      <c r="Q17" s="6"/>
      <c r="R17" s="7"/>
      <c r="T17" s="6"/>
      <c r="U17" s="6"/>
      <c r="V17" s="8"/>
      <c r="W17" s="8"/>
    </row>
    <row r="18" spans="1:23" ht="15.5" customHeight="1" x14ac:dyDescent="0.3">
      <c r="A18" s="14" t="str">
        <f>IF(Log!BQ18="","",Log!BQ18)</f>
        <v/>
      </c>
      <c r="B18" s="16" t="str">
        <f>IF(Log!BV18="","",Log!BV18)</f>
        <v/>
      </c>
      <c r="C18" s="55" t="str">
        <f>IF(Log!BR18="","",Log!BR18)</f>
        <v/>
      </c>
      <c r="D18" s="15" t="str">
        <f>IF(Log!BS18="","",Log!BS18)</f>
        <v/>
      </c>
      <c r="E18" s="55" t="str">
        <f>IF(Log!BU18="","",Log!BU18)</f>
        <v/>
      </c>
      <c r="F18" s="17" t="str">
        <f>IF(Log!BT18="","",Log!BT18)</f>
        <v/>
      </c>
      <c r="Q18" s="6"/>
      <c r="R18" s="7"/>
      <c r="T18" s="6"/>
      <c r="U18" s="6"/>
      <c r="V18" s="8"/>
      <c r="W18" s="8"/>
    </row>
    <row r="19" spans="1:23" ht="15.5" customHeight="1" x14ac:dyDescent="0.3">
      <c r="A19" s="14" t="str">
        <f>IF(Log!BQ19="","",Log!BQ19)</f>
        <v/>
      </c>
      <c r="B19" s="16" t="str">
        <f>IF(Log!BV19="","",Log!BV19)</f>
        <v/>
      </c>
      <c r="C19" s="55" t="str">
        <f>IF(Log!BR19="","",Log!BR19)</f>
        <v/>
      </c>
      <c r="D19" s="15" t="str">
        <f>IF(Log!BS19="","",Log!BS19)</f>
        <v/>
      </c>
      <c r="E19" s="55" t="str">
        <f>IF(Log!BU19="","",Log!BU19)</f>
        <v/>
      </c>
      <c r="F19" s="17" t="str">
        <f>IF(Log!BT19="","",Log!BT19)</f>
        <v/>
      </c>
      <c r="Q19" s="6"/>
      <c r="R19" s="7"/>
      <c r="T19" s="6"/>
      <c r="U19" s="6"/>
      <c r="V19" s="8"/>
      <c r="W19" s="8"/>
    </row>
    <row r="20" spans="1:23" ht="15.5" customHeight="1" x14ac:dyDescent="0.3">
      <c r="A20" s="14" t="str">
        <f>IF(Log!BQ20="","",Log!BQ20)</f>
        <v/>
      </c>
      <c r="B20" s="16" t="str">
        <f>IF(Log!BV20="","",Log!BV20)</f>
        <v/>
      </c>
      <c r="C20" s="55" t="str">
        <f>IF(Log!BR20="","",Log!BR20)</f>
        <v/>
      </c>
      <c r="D20" s="15" t="str">
        <f>IF(Log!BS20="","",Log!BS20)</f>
        <v/>
      </c>
      <c r="E20" s="55" t="str">
        <f>IF(Log!BU20="","",Log!BU20)</f>
        <v/>
      </c>
      <c r="F20" s="17" t="str">
        <f>IF(Log!BT20="","",Log!BT20)</f>
        <v/>
      </c>
      <c r="Q20" s="6"/>
      <c r="R20" s="7"/>
      <c r="T20" s="6"/>
      <c r="U20" s="6"/>
      <c r="V20" s="8"/>
      <c r="W20" s="8"/>
    </row>
    <row r="21" spans="1:23" ht="15.5" customHeight="1" x14ac:dyDescent="0.3">
      <c r="A21" s="14" t="str">
        <f>IF(Log!BQ21="","",Log!BQ21)</f>
        <v/>
      </c>
      <c r="B21" s="16" t="str">
        <f>IF(Log!BV21="","",Log!BV21)</f>
        <v/>
      </c>
      <c r="C21" s="55" t="str">
        <f>IF(Log!BR21="","",Log!BR21)</f>
        <v/>
      </c>
      <c r="D21" s="15" t="str">
        <f>IF(Log!BS21="","",Log!BS21)</f>
        <v/>
      </c>
      <c r="E21" s="55" t="str">
        <f>IF(Log!BU21="","",Log!BU21)</f>
        <v/>
      </c>
      <c r="F21" s="17" t="str">
        <f>IF(Log!BT21="","",Log!BT21)</f>
        <v/>
      </c>
      <c r="Q21" s="6"/>
      <c r="R21" s="7"/>
      <c r="T21" s="6"/>
      <c r="U21" s="6"/>
      <c r="V21" s="8"/>
      <c r="W21" s="8"/>
    </row>
    <row r="22" spans="1:23" ht="15.5" customHeight="1" x14ac:dyDescent="0.3">
      <c r="A22" s="14" t="str">
        <f>IF(Log!BQ22="","",Log!BQ22)</f>
        <v/>
      </c>
      <c r="B22" s="16" t="str">
        <f>IF(Log!BV22="","",Log!BV22)</f>
        <v/>
      </c>
      <c r="C22" s="55" t="str">
        <f>IF(Log!BR22="","",Log!BR22)</f>
        <v/>
      </c>
      <c r="D22" s="15" t="str">
        <f>IF(Log!BS22="","",Log!BS22)</f>
        <v/>
      </c>
      <c r="E22" s="55" t="str">
        <f>IF(Log!BU22="","",Log!BU22)</f>
        <v/>
      </c>
      <c r="F22" s="17" t="str">
        <f>IF(Log!BT22="","",Log!BT22)</f>
        <v/>
      </c>
      <c r="Q22" s="6"/>
      <c r="R22" s="7"/>
      <c r="T22" s="6"/>
      <c r="U22" s="6"/>
      <c r="V22" s="8"/>
      <c r="W22" s="8"/>
    </row>
    <row r="23" spans="1:23" ht="15.5" customHeight="1" x14ac:dyDescent="0.3">
      <c r="A23" s="14" t="str">
        <f>IF(Log!BQ23="","",Log!BQ23)</f>
        <v/>
      </c>
      <c r="B23" s="16" t="str">
        <f>IF(Log!BV23="","",Log!BV23)</f>
        <v/>
      </c>
      <c r="C23" s="55" t="str">
        <f>IF(Log!BR23="","",Log!BR23)</f>
        <v/>
      </c>
      <c r="D23" s="15" t="str">
        <f>IF(Log!BS23="","",Log!BS23)</f>
        <v/>
      </c>
      <c r="E23" s="55" t="str">
        <f>IF(Log!BU23="","",Log!BU23)</f>
        <v/>
      </c>
      <c r="F23" s="17" t="str">
        <f>IF(Log!BT23="","",Log!BT23)</f>
        <v/>
      </c>
      <c r="Q23" s="6"/>
      <c r="R23" s="7"/>
      <c r="T23" s="6"/>
      <c r="U23" s="6"/>
      <c r="V23" s="8"/>
      <c r="W23" s="8"/>
    </row>
    <row r="24" spans="1:23" ht="15.5" customHeight="1" x14ac:dyDescent="0.3">
      <c r="A24" s="14" t="str">
        <f>IF(Log!BQ24="","",Log!BQ24)</f>
        <v/>
      </c>
      <c r="B24" s="16" t="str">
        <f>IF(Log!BV24="","",Log!BV24)</f>
        <v/>
      </c>
      <c r="C24" s="55" t="str">
        <f>IF(Log!BR24="","",Log!BR24)</f>
        <v/>
      </c>
      <c r="D24" s="15" t="str">
        <f>IF(Log!BS24="","",Log!BS24)</f>
        <v/>
      </c>
      <c r="E24" s="55" t="str">
        <f>IF(Log!BU24="","",Log!BU24)</f>
        <v/>
      </c>
      <c r="F24" s="17" t="str">
        <f>IF(Log!BT24="","",Log!BT24)</f>
        <v/>
      </c>
      <c r="Q24" s="6"/>
      <c r="R24" s="7"/>
      <c r="T24" s="6"/>
      <c r="U24" s="6"/>
      <c r="V24" s="8"/>
      <c r="W24" s="8"/>
    </row>
    <row r="25" spans="1:23" ht="15.5" customHeight="1" x14ac:dyDescent="0.3">
      <c r="A25" s="14" t="str">
        <f>IF(Log!BQ25="","",Log!BQ25)</f>
        <v/>
      </c>
      <c r="B25" s="16" t="str">
        <f>IF(Log!BV25="","",Log!BV25)</f>
        <v/>
      </c>
      <c r="C25" s="55" t="str">
        <f>IF(Log!BR25="","",Log!BR25)</f>
        <v/>
      </c>
      <c r="D25" s="15" t="str">
        <f>IF(Log!BS25="","",Log!BS25)</f>
        <v/>
      </c>
      <c r="E25" s="55" t="str">
        <f>IF(Log!BU25="","",Log!BU25)</f>
        <v/>
      </c>
      <c r="F25" s="17" t="str">
        <f>IF(Log!BT25="","",Log!BT25)</f>
        <v/>
      </c>
      <c r="Q25" s="6"/>
      <c r="R25" s="7"/>
      <c r="T25" s="6"/>
      <c r="U25" s="6"/>
      <c r="V25" s="8"/>
      <c r="W25" s="8"/>
    </row>
    <row r="26" spans="1:23" ht="15.5" customHeight="1" x14ac:dyDescent="0.3">
      <c r="A26" s="14" t="str">
        <f>IF(Log!BQ26="","",Log!BQ26)</f>
        <v/>
      </c>
      <c r="B26" s="16" t="str">
        <f>IF(Log!BV26="","",Log!BV26)</f>
        <v/>
      </c>
      <c r="C26" s="55" t="str">
        <f>IF(Log!BR26="","",Log!BR26)</f>
        <v/>
      </c>
      <c r="D26" s="15" t="str">
        <f>IF(Log!BS26="","",Log!BS26)</f>
        <v/>
      </c>
      <c r="E26" s="55" t="str">
        <f>IF(Log!BU26="","",Log!BU26)</f>
        <v/>
      </c>
      <c r="F26" s="17" t="str">
        <f>IF(Log!BT26="","",Log!BT26)</f>
        <v/>
      </c>
      <c r="Q26" s="6"/>
      <c r="R26" s="7"/>
      <c r="T26" s="6"/>
      <c r="U26" s="6"/>
      <c r="V26" s="8"/>
      <c r="W26" s="8"/>
    </row>
    <row r="27" spans="1:23" ht="15.5" customHeight="1" x14ac:dyDescent="0.3">
      <c r="A27" s="14" t="str">
        <f>IF(Log!BQ27="","",Log!BQ27)</f>
        <v/>
      </c>
      <c r="B27" s="16" t="str">
        <f>IF(Log!BV27="","",Log!BV27)</f>
        <v/>
      </c>
      <c r="C27" s="55" t="str">
        <f>IF(Log!BR27="","",Log!BR27)</f>
        <v/>
      </c>
      <c r="D27" s="15" t="str">
        <f>IF(Log!BS27="","",Log!BS27)</f>
        <v/>
      </c>
      <c r="E27" s="55" t="str">
        <f>IF(Log!BU27="","",Log!BU27)</f>
        <v/>
      </c>
      <c r="F27" s="17" t="str">
        <f>IF(Log!BT27="","",Log!BT27)</f>
        <v/>
      </c>
      <c r="Q27" s="6"/>
      <c r="R27" s="7"/>
      <c r="T27" s="6"/>
      <c r="U27" s="6"/>
      <c r="V27" s="8"/>
      <c r="W27" s="8"/>
    </row>
    <row r="28" spans="1:23" ht="15.5" customHeight="1" x14ac:dyDescent="0.3">
      <c r="A28" s="14" t="str">
        <f>IF(Log!BQ28="","",Log!BQ28)</f>
        <v/>
      </c>
      <c r="B28" s="16" t="str">
        <f>IF(Log!BV28="","",Log!BV28)</f>
        <v/>
      </c>
      <c r="C28" s="55" t="str">
        <f>IF(Log!BR28="","",Log!BR28)</f>
        <v/>
      </c>
      <c r="D28" s="15" t="str">
        <f>IF(Log!BS28="","",Log!BS28)</f>
        <v/>
      </c>
      <c r="E28" s="55" t="str">
        <f>IF(Log!BU28="","",Log!BU28)</f>
        <v/>
      </c>
      <c r="F28" s="17" t="str">
        <f>IF(Log!BT28="","",Log!BT28)</f>
        <v/>
      </c>
      <c r="Q28" s="6"/>
      <c r="R28" s="7"/>
      <c r="T28" s="6"/>
      <c r="U28" s="6"/>
      <c r="V28" s="8"/>
      <c r="W28" s="8"/>
    </row>
    <row r="29" spans="1:23" ht="15.5" customHeight="1" x14ac:dyDescent="0.3">
      <c r="A29" s="14" t="str">
        <f>IF(Log!BQ29="","",Log!BQ29)</f>
        <v/>
      </c>
      <c r="B29" s="16" t="str">
        <f>IF(Log!BV29="","",Log!BV29)</f>
        <v/>
      </c>
      <c r="C29" s="55" t="str">
        <f>IF(Log!BR29="","",Log!BR29)</f>
        <v/>
      </c>
      <c r="D29" s="15" t="str">
        <f>IF(Log!BS29="","",Log!BS29)</f>
        <v/>
      </c>
      <c r="E29" s="55" t="str">
        <f>IF(Log!BU29="","",Log!BU29)</f>
        <v/>
      </c>
      <c r="F29" s="17" t="str">
        <f>IF(Log!BT29="","",Log!BT29)</f>
        <v/>
      </c>
      <c r="Q29" s="6"/>
      <c r="R29" s="7"/>
      <c r="T29" s="6"/>
      <c r="U29" s="6"/>
      <c r="V29" s="8"/>
      <c r="W29" s="8"/>
    </row>
    <row r="30" spans="1:23" ht="15.5" customHeight="1" x14ac:dyDescent="0.3">
      <c r="A30" s="14" t="str">
        <f>IF(Log!BQ30="","",Log!BQ30)</f>
        <v/>
      </c>
      <c r="B30" s="16" t="str">
        <f>IF(Log!BV30="","",Log!BV30)</f>
        <v/>
      </c>
      <c r="C30" s="55" t="str">
        <f>IF(Log!BR30="","",Log!BR30)</f>
        <v/>
      </c>
      <c r="D30" s="15" t="str">
        <f>IF(Log!BS30="","",Log!BS30)</f>
        <v/>
      </c>
      <c r="E30" s="55" t="str">
        <f>IF(Log!BU30="","",Log!BU30)</f>
        <v/>
      </c>
      <c r="F30" s="17" t="str">
        <f>IF(Log!BT30="","",Log!BT30)</f>
        <v/>
      </c>
      <c r="Q30" s="6"/>
      <c r="R30" s="7"/>
      <c r="T30" s="6"/>
      <c r="U30" s="6"/>
      <c r="V30" s="8"/>
      <c r="W30" s="8"/>
    </row>
    <row r="31" spans="1:23" ht="15.5" customHeight="1" x14ac:dyDescent="0.3">
      <c r="A31" s="14" t="str">
        <f>IF(Log!BQ31="","",Log!BQ31)</f>
        <v/>
      </c>
      <c r="B31" s="16" t="str">
        <f>IF(Log!BV31="","",Log!BV31)</f>
        <v/>
      </c>
      <c r="C31" s="55" t="str">
        <f>IF(Log!BR31="","",Log!BR31)</f>
        <v/>
      </c>
      <c r="D31" s="15" t="str">
        <f>IF(Log!BS31="","",Log!BS31)</f>
        <v/>
      </c>
      <c r="E31" s="55" t="str">
        <f>IF(Log!BU31="","",Log!BU31)</f>
        <v/>
      </c>
      <c r="F31" s="17" t="str">
        <f>IF(Log!BT31="","",Log!BT31)</f>
        <v/>
      </c>
      <c r="Q31" s="6"/>
      <c r="R31" s="7"/>
      <c r="T31" s="6"/>
      <c r="U31" s="6"/>
      <c r="V31" s="8"/>
      <c r="W31" s="8"/>
    </row>
    <row r="32" spans="1:23" ht="15.5" customHeight="1" x14ac:dyDescent="0.3">
      <c r="A32" s="14" t="str">
        <f>IF(Log!BQ32="","",Log!BQ32)</f>
        <v/>
      </c>
      <c r="B32" s="16" t="str">
        <f>IF(Log!BV32="","",Log!BV32)</f>
        <v/>
      </c>
      <c r="C32" s="55" t="str">
        <f>IF(Log!BR32="","",Log!BR32)</f>
        <v/>
      </c>
      <c r="D32" s="15" t="str">
        <f>IF(Log!BS32="","",Log!BS32)</f>
        <v/>
      </c>
      <c r="E32" s="55" t="str">
        <f>IF(Log!BU32="","",Log!BU32)</f>
        <v/>
      </c>
      <c r="F32" s="17" t="str">
        <f>IF(Log!BT32="","",Log!BT32)</f>
        <v/>
      </c>
      <c r="Q32" s="6"/>
      <c r="R32" s="7"/>
      <c r="T32" s="6"/>
      <c r="U32" s="6"/>
      <c r="V32" s="8"/>
      <c r="W32" s="8"/>
    </row>
    <row r="33" spans="1:23" ht="15.5" customHeight="1" x14ac:dyDescent="0.3">
      <c r="A33" s="14" t="str">
        <f>IF(Log!BQ33="","",Log!BQ33)</f>
        <v/>
      </c>
      <c r="B33" s="16" t="str">
        <f>IF(Log!BV33="","",Log!BV33)</f>
        <v/>
      </c>
      <c r="C33" s="55" t="str">
        <f>IF(Log!BR33="","",Log!BR33)</f>
        <v/>
      </c>
      <c r="D33" s="15" t="str">
        <f>IF(Log!BS33="","",Log!BS33)</f>
        <v/>
      </c>
      <c r="E33" s="55" t="str">
        <f>IF(Log!BU33="","",Log!BU33)</f>
        <v/>
      </c>
      <c r="F33" s="17" t="str">
        <f>IF(Log!BT33="","",Log!BT33)</f>
        <v/>
      </c>
      <c r="Q33" s="6"/>
      <c r="R33" s="7"/>
      <c r="T33" s="6"/>
      <c r="U33" s="6"/>
      <c r="V33" s="8"/>
      <c r="W33" s="8"/>
    </row>
    <row r="34" spans="1:23" ht="15.5" customHeight="1" x14ac:dyDescent="0.3">
      <c r="A34" s="14" t="str">
        <f>IF(Log!BQ34="","",Log!BQ34)</f>
        <v/>
      </c>
      <c r="B34" s="16" t="str">
        <f>IF(Log!BV34="","",Log!BV34)</f>
        <v/>
      </c>
      <c r="C34" s="55" t="str">
        <f>IF(Log!BR34="","",Log!BR34)</f>
        <v/>
      </c>
      <c r="D34" s="15" t="str">
        <f>IF(Log!BS34="","",Log!BS34)</f>
        <v/>
      </c>
      <c r="E34" s="55" t="str">
        <f>IF(Log!BU34="","",Log!BU34)</f>
        <v/>
      </c>
      <c r="F34" s="17" t="str">
        <f>IF(Log!BT34="","",Log!BT34)</f>
        <v/>
      </c>
      <c r="Q34" s="6"/>
      <c r="R34" s="7"/>
      <c r="T34" s="6"/>
      <c r="U34" s="6"/>
      <c r="V34" s="8"/>
      <c r="W34" s="8"/>
    </row>
    <row r="35" spans="1:23" ht="15.5" customHeight="1" x14ac:dyDescent="0.3">
      <c r="A35" s="14" t="str">
        <f>IF(Log!BQ35="","",Log!BQ35)</f>
        <v/>
      </c>
      <c r="B35" s="16" t="str">
        <f>IF(Log!BV35="","",Log!BV35)</f>
        <v/>
      </c>
      <c r="C35" s="55" t="str">
        <f>IF(Log!BR35="","",Log!BR35)</f>
        <v/>
      </c>
      <c r="D35" s="15" t="str">
        <f>IF(Log!BS35="","",Log!BS35)</f>
        <v/>
      </c>
      <c r="E35" s="55" t="str">
        <f>IF(Log!BU35="","",Log!BU35)</f>
        <v/>
      </c>
      <c r="F35" s="17" t="str">
        <f>IF(Log!BT35="","",Log!BT35)</f>
        <v/>
      </c>
      <c r="Q35" s="6"/>
      <c r="R35" s="7"/>
      <c r="T35" s="6"/>
      <c r="U35" s="6"/>
      <c r="V35" s="8"/>
      <c r="W35" s="8"/>
    </row>
    <row r="36" spans="1:23" ht="15.5" customHeight="1" x14ac:dyDescent="0.3">
      <c r="A36" s="14" t="str">
        <f>IF(Log!BQ36="","",Log!BQ36)</f>
        <v/>
      </c>
      <c r="B36" s="16" t="str">
        <f>IF(Log!BV36="","",Log!BV36)</f>
        <v/>
      </c>
      <c r="C36" s="55" t="str">
        <f>IF(Log!BR36="","",Log!BR36)</f>
        <v/>
      </c>
      <c r="D36" s="15" t="str">
        <f>IF(Log!BS36="","",Log!BS36)</f>
        <v/>
      </c>
      <c r="E36" s="55" t="str">
        <f>IF(Log!BU36="","",Log!BU36)</f>
        <v/>
      </c>
      <c r="F36" s="17" t="str">
        <f>IF(Log!BT36="","",Log!BT36)</f>
        <v/>
      </c>
      <c r="Q36" s="6"/>
      <c r="R36" s="7"/>
      <c r="T36" s="6"/>
      <c r="U36" s="6"/>
      <c r="V36" s="8"/>
      <c r="W36" s="8"/>
    </row>
    <row r="37" spans="1:23" ht="15.5" customHeight="1" x14ac:dyDescent="0.3">
      <c r="A37" s="14" t="str">
        <f>IF(Log!BQ37="","",Log!BQ37)</f>
        <v/>
      </c>
      <c r="B37" s="16" t="str">
        <f>IF(Log!BV37="","",Log!BV37)</f>
        <v/>
      </c>
      <c r="C37" s="55" t="str">
        <f>IF(Log!BR37="","",Log!BR37)</f>
        <v/>
      </c>
      <c r="D37" s="15" t="str">
        <f>IF(Log!BS37="","",Log!BS37)</f>
        <v/>
      </c>
      <c r="E37" s="55" t="str">
        <f>IF(Log!BU37="","",Log!BU37)</f>
        <v/>
      </c>
      <c r="F37" s="17" t="str">
        <f>IF(Log!BT37="","",Log!BT37)</f>
        <v/>
      </c>
      <c r="Q37" s="6"/>
      <c r="R37" s="7"/>
      <c r="T37" s="6"/>
      <c r="U37" s="6"/>
      <c r="V37" s="8"/>
      <c r="W37" s="8"/>
    </row>
    <row r="38" spans="1:23" ht="15.5" customHeight="1" x14ac:dyDescent="0.3">
      <c r="A38" s="14" t="str">
        <f>IF(Log!BQ38="","",Log!BQ38)</f>
        <v/>
      </c>
      <c r="B38" s="16" t="str">
        <f>IF(Log!BV38="","",Log!BV38)</f>
        <v/>
      </c>
      <c r="C38" s="55" t="str">
        <f>IF(Log!BR38="","",Log!BR38)</f>
        <v/>
      </c>
      <c r="D38" s="15" t="str">
        <f>IF(Log!BS38="","",Log!BS38)</f>
        <v/>
      </c>
      <c r="E38" s="55" t="str">
        <f>IF(Log!BU38="","",Log!BU38)</f>
        <v/>
      </c>
      <c r="F38" s="17" t="str">
        <f>IF(Log!BT38="","",Log!BT38)</f>
        <v/>
      </c>
      <c r="Q38" s="6"/>
      <c r="R38" s="7"/>
      <c r="T38" s="6"/>
      <c r="U38" s="6"/>
      <c r="V38" s="8"/>
      <c r="W38" s="8"/>
    </row>
    <row r="39" spans="1:23" ht="15.5" customHeight="1" thickBot="1" x14ac:dyDescent="0.35">
      <c r="A39" s="18" t="str">
        <f>IF(Log!BQ39="","",Log!BQ39)</f>
        <v/>
      </c>
      <c r="B39" s="20" t="str">
        <f>IF(Log!BV39="","",Log!BV39)</f>
        <v/>
      </c>
      <c r="C39" s="56" t="str">
        <f>IF(Log!BR39="","",Log!BR39)</f>
        <v/>
      </c>
      <c r="D39" s="19" t="str">
        <f>IF(Log!BS39="","",Log!BS39)</f>
        <v/>
      </c>
      <c r="E39" s="56" t="str">
        <f>IF(Log!BU39="","",Log!BU39)</f>
        <v/>
      </c>
      <c r="F39" s="21" t="str">
        <f>IF(Log!BT39="","",Log!BT39)</f>
        <v/>
      </c>
      <c r="Q39" s="6"/>
      <c r="R39" s="7"/>
      <c r="T39" s="6"/>
      <c r="U39" s="6"/>
      <c r="V39" s="8"/>
      <c r="W39" s="8"/>
    </row>
    <row r="40" spans="1:23" ht="15.5" customHeight="1" x14ac:dyDescent="0.3">
      <c r="C40" s="60" t="s">
        <v>26</v>
      </c>
      <c r="D40" s="9">
        <f>SUM(D5:D39)</f>
        <v>55</v>
      </c>
      <c r="E40" s="9" t="str">
        <f>_xlfn.CONCAT(E41,E42)</f>
        <v>4 unpaid</v>
      </c>
      <c r="F40" s="9">
        <f>SUM(F5:F39)</f>
        <v>55</v>
      </c>
      <c r="Q40" s="6"/>
      <c r="R40" s="7"/>
      <c r="T40" s="6"/>
      <c r="U40" s="6"/>
      <c r="V40" s="8"/>
      <c r="W40" s="8"/>
    </row>
    <row r="41" spans="1:23" ht="15.5" customHeight="1" x14ac:dyDescent="0.3">
      <c r="E41" s="27">
        <f>COUNT(D5:D39)</f>
        <v>4</v>
      </c>
      <c r="F41" s="23"/>
      <c r="Q41" s="6"/>
      <c r="R41" s="7"/>
      <c r="T41" s="6"/>
      <c r="U41" s="6"/>
      <c r="V41" s="8"/>
      <c r="W41" s="8"/>
    </row>
    <row r="42" spans="1:23" ht="15.5" customHeight="1" x14ac:dyDescent="0.3">
      <c r="E42" s="27" t="s">
        <v>38</v>
      </c>
    </row>
  </sheetData>
  <sheetProtection sheet="1" selectLockedCells="1"/>
  <mergeCells count="1">
    <mergeCell ref="A1:F2"/>
  </mergeCells>
  <conditionalFormatting sqref="A5:F39">
    <cfRule type="expression" dxfId="5" priority="1">
      <formula>MOD(ROW(),2)=0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9EF56-B663-43DF-ADAC-F136912B0FE7}">
  <dimension ref="A1:AJ17"/>
  <sheetViews>
    <sheetView workbookViewId="0">
      <selection sqref="A1:G2"/>
    </sheetView>
  </sheetViews>
  <sheetFormatPr defaultRowHeight="15.5" customHeight="1" x14ac:dyDescent="0.3"/>
  <cols>
    <col min="1" max="1" width="12.5" style="4" customWidth="1"/>
    <col min="2" max="2" width="29.1640625" style="4" customWidth="1"/>
    <col min="3" max="3" width="12.5" style="5" customWidth="1"/>
    <col min="4" max="4" width="12.5" style="3" customWidth="1"/>
    <col min="5" max="5" width="12.5" style="5" customWidth="1"/>
    <col min="6" max="6" width="12.5" style="4" customWidth="1"/>
    <col min="7" max="7" width="12.5" style="5" customWidth="1"/>
    <col min="8" max="21" width="8.6640625" style="61"/>
    <col min="22" max="26" width="8.6640625" style="1"/>
    <col min="27" max="27" width="8.75" style="68" bestFit="1" customWidth="1"/>
    <col min="28" max="28" width="8.6640625" style="68"/>
    <col min="29" max="29" width="9.75" style="68" bestFit="1" customWidth="1"/>
    <col min="30" max="35" width="8.75" style="68" bestFit="1" customWidth="1"/>
    <col min="36" max="36" width="8.6640625" style="68"/>
    <col min="37" max="16384" width="8.6640625" style="1"/>
  </cols>
  <sheetData>
    <row r="1" spans="1:35" ht="15.5" customHeight="1" x14ac:dyDescent="0.3">
      <c r="A1" s="77" t="s">
        <v>39</v>
      </c>
      <c r="B1" s="78"/>
      <c r="C1" s="78"/>
      <c r="D1" s="78"/>
      <c r="E1" s="78"/>
      <c r="F1" s="78"/>
      <c r="G1" s="79"/>
    </row>
    <row r="2" spans="1:35" ht="15.5" customHeight="1" x14ac:dyDescent="0.3">
      <c r="A2" s="80"/>
      <c r="B2" s="81"/>
      <c r="C2" s="81"/>
      <c r="D2" s="81"/>
      <c r="E2" s="81"/>
      <c r="F2" s="81"/>
      <c r="G2" s="82"/>
      <c r="AA2" s="68" t="str">
        <f>LEFT(TRIM(A1),FIND(CHAR(1),SUBSTITUTE(TRIM(A1)," ",CHAR(1),LEN(TRIM(A1))-LEN(SUBSTITUTE(TRIM(A1)," ",""))-1)))</f>
        <v xml:space="preserve">CENTRAL EARTH </v>
      </c>
    </row>
    <row r="3" spans="1:35" ht="15.5" customHeight="1" x14ac:dyDescent="0.3">
      <c r="A3" s="22" t="s">
        <v>0</v>
      </c>
      <c r="B3" s="10" t="s">
        <v>6</v>
      </c>
      <c r="C3" s="11" t="s">
        <v>31</v>
      </c>
      <c r="D3" s="12" t="s">
        <v>19</v>
      </c>
      <c r="E3" s="11" t="s">
        <v>5</v>
      </c>
      <c r="F3" s="10" t="s">
        <v>0</v>
      </c>
      <c r="G3" s="13" t="s">
        <v>5</v>
      </c>
      <c r="AA3" s="68" t="str">
        <f>TRIM(AA2)</f>
        <v>CENTRAL EARTH</v>
      </c>
    </row>
    <row r="4" spans="1:35" ht="15.5" customHeight="1" x14ac:dyDescent="0.3">
      <c r="A4" s="22" t="s">
        <v>2</v>
      </c>
      <c r="B4" s="10" t="s">
        <v>7</v>
      </c>
      <c r="C4" s="11" t="s">
        <v>5</v>
      </c>
      <c r="D4" s="12" t="s">
        <v>20</v>
      </c>
      <c r="E4" s="11" t="s">
        <v>8</v>
      </c>
      <c r="F4" s="10" t="s">
        <v>8</v>
      </c>
      <c r="G4" s="13" t="s">
        <v>9</v>
      </c>
      <c r="AA4" s="68" t="str">
        <f>PROPER(AA3)</f>
        <v>Central Earth</v>
      </c>
    </row>
    <row r="5" spans="1:35" ht="15.5" customHeight="1" x14ac:dyDescent="0.3">
      <c r="A5" s="14">
        <f>IFERROR(AC5,"")</f>
        <v>44856</v>
      </c>
      <c r="B5" s="16" t="str">
        <f>IFERROR(AE5,"")</f>
        <v>late scoresheet</v>
      </c>
      <c r="C5" s="15">
        <f>IFERROR(AD5,"")</f>
        <v>10</v>
      </c>
      <c r="D5" s="55">
        <f t="shared" ref="D5:D14" si="0">IFERROR(AF5,"")</f>
        <v>44972</v>
      </c>
      <c r="E5" s="15">
        <f>IFERROR(AH5,"")</f>
        <v>10</v>
      </c>
      <c r="F5" s="55">
        <f t="shared" ref="F5:F14" si="1">IFERROR(AG5,"")</f>
        <v>44872</v>
      </c>
      <c r="G5" s="17">
        <f>IFERROR(AI5,"")</f>
        <v>0</v>
      </c>
      <c r="AA5" s="68">
        <v>1</v>
      </c>
      <c r="AB5" s="68" t="str">
        <f>_xlfn.CONCAT($AA$4,AA5)</f>
        <v>Central Earth1</v>
      </c>
      <c r="AC5" s="69">
        <f>VLOOKUP($AB5,Log!$AQ$5:$AX$102,2,FALSE)</f>
        <v>44856</v>
      </c>
      <c r="AD5" s="70">
        <f>VLOOKUP($AB5,Log!$AQ$5:$AX$102,3,FALSE)</f>
        <v>10</v>
      </c>
      <c r="AE5" s="69" t="str">
        <f>VLOOKUP($AB5,Log!$AQ$5:$AX$102,4,FALSE)</f>
        <v>late scoresheet</v>
      </c>
      <c r="AF5" s="69">
        <f>VLOOKUP($AB5,Log!$AQ$5:$AX$102,5,FALSE)</f>
        <v>44972</v>
      </c>
      <c r="AG5" s="69">
        <f>VLOOKUP($AB5,Log!$AQ$5:$AX$102,6,FALSE)</f>
        <v>44872</v>
      </c>
      <c r="AH5" s="68">
        <f>VLOOKUP($AB5,Log!$AQ$5:$AX$102,7,FALSE)</f>
        <v>10</v>
      </c>
      <c r="AI5" s="68">
        <f>VLOOKUP($AB5,Log!$AQ$5:$AX$102,8,FALSE)</f>
        <v>0</v>
      </c>
    </row>
    <row r="6" spans="1:35" ht="15.5" customHeight="1" x14ac:dyDescent="0.3">
      <c r="A6" s="14">
        <f t="shared" ref="A6:A14" si="2">IFERROR(AC6,"")</f>
        <v>44899</v>
      </c>
      <c r="B6" s="16" t="str">
        <f t="shared" ref="B6:B14" si="3">IFERROR(AE6,"")</f>
        <v>incomplete scoresheet</v>
      </c>
      <c r="C6" s="15">
        <f t="shared" ref="C6:C14" si="4">IFERROR(AD6,"")</f>
        <v>10</v>
      </c>
      <c r="D6" s="55">
        <f t="shared" si="0"/>
        <v>44972</v>
      </c>
      <c r="E6" s="15" t="str">
        <f t="shared" ref="E6:E14" si="5">IFERROR(AH6,"")</f>
        <v/>
      </c>
      <c r="F6" s="55" t="str">
        <f t="shared" si="1"/>
        <v/>
      </c>
      <c r="G6" s="17">
        <f t="shared" ref="G6:G14" si="6">IFERROR(AI6,"")</f>
        <v>10</v>
      </c>
      <c r="AA6" s="68">
        <v>2</v>
      </c>
      <c r="AB6" s="68" t="str">
        <f t="shared" ref="AB6:AB14" si="7">_xlfn.CONCAT($AA$4,AA6)</f>
        <v>Central Earth2</v>
      </c>
      <c r="AC6" s="69">
        <f>VLOOKUP($AB6,Log!$AQ$5:$AX$102,2,FALSE)</f>
        <v>44899</v>
      </c>
      <c r="AD6" s="70">
        <f>VLOOKUP($AB6,Log!$AQ$5:$AX$102,3,FALSE)</f>
        <v>10</v>
      </c>
      <c r="AE6" s="69" t="str">
        <f>VLOOKUP($AB6,Log!$AQ$5:$AX$102,4,FALSE)</f>
        <v>incomplete scoresheet</v>
      </c>
      <c r="AF6" s="69">
        <f>VLOOKUP($AB6,Log!$AQ$5:$AX$102,5,FALSE)</f>
        <v>44972</v>
      </c>
      <c r="AG6" s="69" t="str">
        <f>VLOOKUP($AB6,Log!$AQ$5:$AX$102,6,FALSE)</f>
        <v/>
      </c>
      <c r="AH6" s="68" t="str">
        <f>VLOOKUP($AB6,Log!$AQ$5:$AX$102,7,FALSE)</f>
        <v/>
      </c>
      <c r="AI6" s="68">
        <f>VLOOKUP($AB6,Log!$AQ$5:$AX$102,8,FALSE)</f>
        <v>10</v>
      </c>
    </row>
    <row r="7" spans="1:35" ht="15.5" customHeight="1" x14ac:dyDescent="0.3">
      <c r="A7" s="14">
        <f t="shared" si="2"/>
        <v>44961</v>
      </c>
      <c r="B7" s="16" t="str">
        <f t="shared" si="3"/>
        <v>unscored game</v>
      </c>
      <c r="C7" s="15">
        <f t="shared" si="4"/>
        <v>25</v>
      </c>
      <c r="D7" s="55">
        <f t="shared" si="0"/>
        <v>44972</v>
      </c>
      <c r="E7" s="15" t="str">
        <f t="shared" si="5"/>
        <v/>
      </c>
      <c r="F7" s="55" t="str">
        <f t="shared" si="1"/>
        <v/>
      </c>
      <c r="G7" s="17">
        <f t="shared" si="6"/>
        <v>25</v>
      </c>
      <c r="AA7" s="68">
        <v>3</v>
      </c>
      <c r="AB7" s="68" t="str">
        <f t="shared" si="7"/>
        <v>Central Earth3</v>
      </c>
      <c r="AC7" s="69">
        <f>VLOOKUP($AB7,Log!$AQ$5:$AX$102,2,FALSE)</f>
        <v>44961</v>
      </c>
      <c r="AD7" s="70">
        <f>VLOOKUP($AB7,Log!$AQ$5:$AX$102,3,FALSE)</f>
        <v>25</v>
      </c>
      <c r="AE7" s="69" t="str">
        <f>VLOOKUP($AB7,Log!$AQ$5:$AX$102,4,FALSE)</f>
        <v>unscored game</v>
      </c>
      <c r="AF7" s="69">
        <f>VLOOKUP($AB7,Log!$AQ$5:$AX$102,5,FALSE)</f>
        <v>44972</v>
      </c>
      <c r="AG7" s="69" t="str">
        <f>VLOOKUP($AB7,Log!$AQ$5:$AX$102,6,FALSE)</f>
        <v/>
      </c>
      <c r="AH7" s="68" t="str">
        <f>VLOOKUP($AB7,Log!$AQ$5:$AX$102,7,FALSE)</f>
        <v/>
      </c>
      <c r="AI7" s="68">
        <f>VLOOKUP($AB7,Log!$AQ$5:$AX$102,8,FALSE)</f>
        <v>25</v>
      </c>
    </row>
    <row r="8" spans="1:35" ht="15.5" customHeight="1" x14ac:dyDescent="0.3">
      <c r="A8" s="14">
        <f t="shared" si="2"/>
        <v>44961</v>
      </c>
      <c r="B8" s="16" t="str">
        <f t="shared" si="3"/>
        <v>late scoresheet</v>
      </c>
      <c r="C8" s="15">
        <f t="shared" si="4"/>
        <v>10</v>
      </c>
      <c r="D8" s="55">
        <f t="shared" si="0"/>
        <v>44972</v>
      </c>
      <c r="E8" s="15" t="str">
        <f t="shared" si="5"/>
        <v/>
      </c>
      <c r="F8" s="55" t="str">
        <f t="shared" si="1"/>
        <v/>
      </c>
      <c r="G8" s="17">
        <f t="shared" si="6"/>
        <v>10</v>
      </c>
      <c r="AA8" s="68">
        <v>4</v>
      </c>
      <c r="AB8" s="68" t="str">
        <f t="shared" si="7"/>
        <v>Central Earth4</v>
      </c>
      <c r="AC8" s="69">
        <f>VLOOKUP($AB8,Log!$AQ$5:$AX$102,2,FALSE)</f>
        <v>44961</v>
      </c>
      <c r="AD8" s="70">
        <f>VLOOKUP($AB8,Log!$AQ$5:$AX$102,3,FALSE)</f>
        <v>10</v>
      </c>
      <c r="AE8" s="69" t="str">
        <f>VLOOKUP($AB8,Log!$AQ$5:$AX$102,4,FALSE)</f>
        <v>late scoresheet</v>
      </c>
      <c r="AF8" s="69">
        <f>VLOOKUP($AB8,Log!$AQ$5:$AX$102,5,FALSE)</f>
        <v>44972</v>
      </c>
      <c r="AG8" s="69" t="str">
        <f>VLOOKUP($AB8,Log!$AQ$5:$AX$102,6,FALSE)</f>
        <v/>
      </c>
      <c r="AH8" s="68" t="str">
        <f>VLOOKUP($AB8,Log!$AQ$5:$AX$102,7,FALSE)</f>
        <v/>
      </c>
      <c r="AI8" s="68">
        <f>VLOOKUP($AB8,Log!$AQ$5:$AX$102,8,FALSE)</f>
        <v>10</v>
      </c>
    </row>
    <row r="9" spans="1:35" ht="15.5" customHeight="1" x14ac:dyDescent="0.3">
      <c r="A9" s="14" t="str">
        <f t="shared" si="2"/>
        <v/>
      </c>
      <c r="B9" s="16" t="str">
        <f t="shared" si="3"/>
        <v/>
      </c>
      <c r="C9" s="15" t="str">
        <f t="shared" si="4"/>
        <v/>
      </c>
      <c r="D9" s="55" t="str">
        <f t="shared" si="0"/>
        <v/>
      </c>
      <c r="E9" s="15" t="str">
        <f t="shared" si="5"/>
        <v/>
      </c>
      <c r="F9" s="55" t="str">
        <f t="shared" si="1"/>
        <v/>
      </c>
      <c r="G9" s="17" t="str">
        <f t="shared" si="6"/>
        <v/>
      </c>
      <c r="AA9" s="68">
        <v>5</v>
      </c>
      <c r="AB9" s="68" t="str">
        <f t="shared" si="7"/>
        <v>Central Earth5</v>
      </c>
      <c r="AC9" s="69" t="e">
        <f>VLOOKUP($AB9,Log!$AQ$5:$AX$102,2,FALSE)</f>
        <v>#N/A</v>
      </c>
      <c r="AD9" s="70" t="e">
        <f>VLOOKUP($AB9,Log!$AQ$5:$AX$102,3,FALSE)</f>
        <v>#N/A</v>
      </c>
      <c r="AE9" s="69" t="e">
        <f>VLOOKUP($AB9,Log!$AQ$5:$AX$102,4,FALSE)</f>
        <v>#N/A</v>
      </c>
      <c r="AF9" s="69" t="e">
        <f>VLOOKUP($AB9,Log!$AQ$5:$AX$102,5,FALSE)</f>
        <v>#N/A</v>
      </c>
      <c r="AG9" s="69" t="e">
        <f>VLOOKUP($AB9,Log!$AQ$5:$AX$102,6,FALSE)</f>
        <v>#N/A</v>
      </c>
      <c r="AH9" s="68" t="e">
        <f>VLOOKUP($AB9,Log!$AQ$5:$AX$102,7,FALSE)</f>
        <v>#N/A</v>
      </c>
      <c r="AI9" s="68" t="e">
        <f>VLOOKUP($AB9,Log!$AQ$5:$AX$102,8,FALSE)</f>
        <v>#N/A</v>
      </c>
    </row>
    <row r="10" spans="1:35" ht="15.5" customHeight="1" x14ac:dyDescent="0.3">
      <c r="A10" s="14" t="str">
        <f t="shared" si="2"/>
        <v/>
      </c>
      <c r="B10" s="16" t="str">
        <f t="shared" si="3"/>
        <v/>
      </c>
      <c r="C10" s="15" t="str">
        <f t="shared" si="4"/>
        <v/>
      </c>
      <c r="D10" s="55" t="str">
        <f t="shared" si="0"/>
        <v/>
      </c>
      <c r="E10" s="15" t="str">
        <f t="shared" si="5"/>
        <v/>
      </c>
      <c r="F10" s="55" t="str">
        <f t="shared" si="1"/>
        <v/>
      </c>
      <c r="G10" s="17" t="str">
        <f t="shared" si="6"/>
        <v/>
      </c>
      <c r="AA10" s="68">
        <v>6</v>
      </c>
      <c r="AB10" s="68" t="str">
        <f t="shared" si="7"/>
        <v>Central Earth6</v>
      </c>
      <c r="AC10" s="69" t="e">
        <f>VLOOKUP($AB10,Log!$AQ$5:$AX$102,2,FALSE)</f>
        <v>#N/A</v>
      </c>
      <c r="AD10" s="70" t="e">
        <f>VLOOKUP($AB10,Log!$AQ$5:$AX$102,3,FALSE)</f>
        <v>#N/A</v>
      </c>
      <c r="AE10" s="69" t="e">
        <f>VLOOKUP($AB10,Log!$AQ$5:$AX$102,4,FALSE)</f>
        <v>#N/A</v>
      </c>
      <c r="AF10" s="69" t="e">
        <f>VLOOKUP($AB10,Log!$AQ$5:$AX$102,5,FALSE)</f>
        <v>#N/A</v>
      </c>
      <c r="AG10" s="69" t="e">
        <f>VLOOKUP($AB10,Log!$AQ$5:$AX$102,6,FALSE)</f>
        <v>#N/A</v>
      </c>
      <c r="AH10" s="68" t="e">
        <f>VLOOKUP($AB10,Log!$AQ$5:$AX$102,7,FALSE)</f>
        <v>#N/A</v>
      </c>
      <c r="AI10" s="68" t="e">
        <f>VLOOKUP($AB10,Log!$AQ$5:$AX$102,8,FALSE)</f>
        <v>#N/A</v>
      </c>
    </row>
    <row r="11" spans="1:35" ht="15.5" customHeight="1" x14ac:dyDescent="0.3">
      <c r="A11" s="14" t="str">
        <f t="shared" si="2"/>
        <v/>
      </c>
      <c r="B11" s="16" t="str">
        <f t="shared" si="3"/>
        <v/>
      </c>
      <c r="C11" s="15" t="str">
        <f t="shared" si="4"/>
        <v/>
      </c>
      <c r="D11" s="55" t="str">
        <f t="shared" si="0"/>
        <v/>
      </c>
      <c r="E11" s="15" t="str">
        <f t="shared" si="5"/>
        <v/>
      </c>
      <c r="F11" s="55" t="str">
        <f t="shared" si="1"/>
        <v/>
      </c>
      <c r="G11" s="17" t="str">
        <f t="shared" si="6"/>
        <v/>
      </c>
      <c r="AA11" s="68">
        <v>7</v>
      </c>
      <c r="AB11" s="68" t="str">
        <f t="shared" si="7"/>
        <v>Central Earth7</v>
      </c>
      <c r="AC11" s="69" t="e">
        <f>VLOOKUP($AB11,Log!$AQ$5:$AX$102,2,FALSE)</f>
        <v>#N/A</v>
      </c>
      <c r="AD11" s="70" t="e">
        <f>VLOOKUP($AB11,Log!$AQ$5:$AX$102,3,FALSE)</f>
        <v>#N/A</v>
      </c>
      <c r="AE11" s="69" t="e">
        <f>VLOOKUP($AB11,Log!$AQ$5:$AX$102,4,FALSE)</f>
        <v>#N/A</v>
      </c>
      <c r="AF11" s="69" t="e">
        <f>VLOOKUP($AB11,Log!$AQ$5:$AX$102,5,FALSE)</f>
        <v>#N/A</v>
      </c>
      <c r="AG11" s="69" t="e">
        <f>VLOOKUP($AB11,Log!$AQ$5:$AX$102,6,FALSE)</f>
        <v>#N/A</v>
      </c>
      <c r="AH11" s="68" t="e">
        <f>VLOOKUP($AB11,Log!$AQ$5:$AX$102,7,FALSE)</f>
        <v>#N/A</v>
      </c>
      <c r="AI11" s="68" t="e">
        <f>VLOOKUP($AB11,Log!$AQ$5:$AX$102,8,FALSE)</f>
        <v>#N/A</v>
      </c>
    </row>
    <row r="12" spans="1:35" ht="15.5" customHeight="1" x14ac:dyDescent="0.3">
      <c r="A12" s="14" t="str">
        <f t="shared" si="2"/>
        <v/>
      </c>
      <c r="B12" s="16" t="str">
        <f t="shared" si="3"/>
        <v/>
      </c>
      <c r="C12" s="15" t="str">
        <f t="shared" si="4"/>
        <v/>
      </c>
      <c r="D12" s="55" t="str">
        <f t="shared" si="0"/>
        <v/>
      </c>
      <c r="E12" s="15" t="str">
        <f t="shared" si="5"/>
        <v/>
      </c>
      <c r="F12" s="55" t="str">
        <f t="shared" si="1"/>
        <v/>
      </c>
      <c r="G12" s="17" t="str">
        <f t="shared" si="6"/>
        <v/>
      </c>
      <c r="AA12" s="68">
        <v>8</v>
      </c>
      <c r="AB12" s="68" t="str">
        <f t="shared" si="7"/>
        <v>Central Earth8</v>
      </c>
      <c r="AC12" s="69" t="e">
        <f>VLOOKUP($AB12,Log!$AQ$5:$AX$102,2,FALSE)</f>
        <v>#N/A</v>
      </c>
      <c r="AD12" s="70" t="e">
        <f>VLOOKUP($AB12,Log!$AQ$5:$AX$102,3,FALSE)</f>
        <v>#N/A</v>
      </c>
      <c r="AE12" s="69" t="e">
        <f>VLOOKUP($AB12,Log!$AQ$5:$AX$102,4,FALSE)</f>
        <v>#N/A</v>
      </c>
      <c r="AF12" s="69" t="e">
        <f>VLOOKUP($AB12,Log!$AQ$5:$AX$102,5,FALSE)</f>
        <v>#N/A</v>
      </c>
      <c r="AG12" s="69" t="e">
        <f>VLOOKUP($AB12,Log!$AQ$5:$AX$102,6,FALSE)</f>
        <v>#N/A</v>
      </c>
      <c r="AH12" s="68" t="e">
        <f>VLOOKUP($AB12,Log!$AQ$5:$AX$102,7,FALSE)</f>
        <v>#N/A</v>
      </c>
      <c r="AI12" s="68" t="e">
        <f>VLOOKUP($AB12,Log!$AQ$5:$AX$102,8,FALSE)</f>
        <v>#N/A</v>
      </c>
    </row>
    <row r="13" spans="1:35" ht="15.5" customHeight="1" x14ac:dyDescent="0.3">
      <c r="A13" s="14" t="str">
        <f t="shared" si="2"/>
        <v/>
      </c>
      <c r="B13" s="16" t="str">
        <f t="shared" si="3"/>
        <v/>
      </c>
      <c r="C13" s="15" t="str">
        <f t="shared" si="4"/>
        <v/>
      </c>
      <c r="D13" s="55" t="str">
        <f t="shared" si="0"/>
        <v/>
      </c>
      <c r="E13" s="15" t="str">
        <f t="shared" si="5"/>
        <v/>
      </c>
      <c r="F13" s="55" t="str">
        <f t="shared" si="1"/>
        <v/>
      </c>
      <c r="G13" s="17" t="str">
        <f t="shared" si="6"/>
        <v/>
      </c>
      <c r="AA13" s="68">
        <v>9</v>
      </c>
      <c r="AB13" s="68" t="str">
        <f t="shared" si="7"/>
        <v>Central Earth9</v>
      </c>
      <c r="AC13" s="69" t="e">
        <f>VLOOKUP($AB13,Log!$AQ$5:$AX$102,2,FALSE)</f>
        <v>#N/A</v>
      </c>
      <c r="AD13" s="70" t="e">
        <f>VLOOKUP($AB13,Log!$AQ$5:$AX$102,3,FALSE)</f>
        <v>#N/A</v>
      </c>
      <c r="AE13" s="69" t="e">
        <f>VLOOKUP($AB13,Log!$AQ$5:$AX$102,4,FALSE)</f>
        <v>#N/A</v>
      </c>
      <c r="AF13" s="69" t="e">
        <f>VLOOKUP($AB13,Log!$AQ$5:$AX$102,5,FALSE)</f>
        <v>#N/A</v>
      </c>
      <c r="AG13" s="69" t="e">
        <f>VLOOKUP($AB13,Log!$AQ$5:$AX$102,6,FALSE)</f>
        <v>#N/A</v>
      </c>
      <c r="AH13" s="68" t="e">
        <f>VLOOKUP($AB13,Log!$AQ$5:$AX$102,7,FALSE)</f>
        <v>#N/A</v>
      </c>
      <c r="AI13" s="68" t="e">
        <f>VLOOKUP($AB13,Log!$AQ$5:$AX$102,8,FALSE)</f>
        <v>#N/A</v>
      </c>
    </row>
    <row r="14" spans="1:35" ht="15.5" customHeight="1" thickBot="1" x14ac:dyDescent="0.35">
      <c r="A14" s="18" t="str">
        <f t="shared" si="2"/>
        <v/>
      </c>
      <c r="B14" s="20" t="str">
        <f t="shared" si="3"/>
        <v/>
      </c>
      <c r="C14" s="19" t="str">
        <f t="shared" si="4"/>
        <v/>
      </c>
      <c r="D14" s="56" t="str">
        <f t="shared" si="0"/>
        <v/>
      </c>
      <c r="E14" s="19" t="str">
        <f t="shared" si="5"/>
        <v/>
      </c>
      <c r="F14" s="56" t="str">
        <f t="shared" si="1"/>
        <v/>
      </c>
      <c r="G14" s="21" t="str">
        <f t="shared" si="6"/>
        <v/>
      </c>
      <c r="AA14" s="68">
        <v>10</v>
      </c>
      <c r="AB14" s="68" t="str">
        <f t="shared" si="7"/>
        <v>Central Earth10</v>
      </c>
      <c r="AC14" s="69" t="e">
        <f>VLOOKUP($AB14,Log!$AQ$5:$AX$102,2,FALSE)</f>
        <v>#N/A</v>
      </c>
      <c r="AD14" s="70" t="e">
        <f>VLOOKUP($AB14,Log!$AQ$5:$AX$102,3,FALSE)</f>
        <v>#N/A</v>
      </c>
      <c r="AE14" s="69" t="e">
        <f>VLOOKUP($AB14,Log!$AQ$5:$AX$102,4,FALSE)</f>
        <v>#N/A</v>
      </c>
      <c r="AF14" s="69" t="e">
        <f>VLOOKUP($AB14,Log!$AQ$5:$AX$102,5,FALSE)</f>
        <v>#N/A</v>
      </c>
      <c r="AG14" s="69" t="e">
        <f>VLOOKUP($AB14,Log!$AQ$5:$AX$102,6,FALSE)</f>
        <v>#N/A</v>
      </c>
      <c r="AH14" s="68" t="e">
        <f>VLOOKUP($AB14,Log!$AQ$5:$AX$102,7,FALSE)</f>
        <v>#N/A</v>
      </c>
      <c r="AI14" s="68" t="e">
        <f>VLOOKUP($AB14,Log!$AQ$5:$AX$102,8,FALSE)</f>
        <v>#N/A</v>
      </c>
    </row>
    <row r="15" spans="1:35" ht="15.5" customHeight="1" x14ac:dyDescent="0.3">
      <c r="A15" s="59" t="s">
        <v>26</v>
      </c>
      <c r="B15" s="9" t="str">
        <f>_xlfn.CONCAT(B16,B17)</f>
        <v>4 total fines</v>
      </c>
      <c r="C15" s="9">
        <f>SUM(C5:C14)</f>
        <v>55</v>
      </c>
      <c r="D15" s="9" t="str">
        <f>_xlfn.CONCAT(D16,D17)</f>
        <v>1 paid</v>
      </c>
      <c r="E15" s="9">
        <f>SUM(E5:E14)</f>
        <v>10</v>
      </c>
      <c r="F15" s="9" t="str">
        <f>_xlfn.CONCAT(F16,F17)</f>
        <v>3 unpaid</v>
      </c>
      <c r="G15" s="9">
        <f>SUM(G5:G14)</f>
        <v>45</v>
      </c>
    </row>
    <row r="16" spans="1:35" ht="15.5" customHeight="1" x14ac:dyDescent="0.3">
      <c r="B16" s="24">
        <f>COUNT(C5:C14)</f>
        <v>4</v>
      </c>
      <c r="D16" s="24">
        <f>COUNTIF(F5:F14,"&gt;0")</f>
        <v>1</v>
      </c>
      <c r="F16" s="24">
        <f>COUNTIF(G5:G14,"&gt;0")</f>
        <v>3</v>
      </c>
    </row>
    <row r="17" spans="2:6" ht="15.5" customHeight="1" x14ac:dyDescent="0.3">
      <c r="B17" s="25" t="str">
        <f>IF(B16=1," total fine"," total fines")</f>
        <v xml:space="preserve"> total fines</v>
      </c>
      <c r="D17" s="25" t="s">
        <v>37</v>
      </c>
      <c r="F17" s="26" t="s">
        <v>38</v>
      </c>
    </row>
  </sheetData>
  <sheetProtection sheet="1" selectLockedCells="1"/>
  <mergeCells count="1">
    <mergeCell ref="A1:G2"/>
  </mergeCells>
  <conditionalFormatting sqref="A5:G14">
    <cfRule type="expression" dxfId="4" priority="1">
      <formula>MOD(ROW(),2)=0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6FFB0-EB82-4F7A-8B22-318247CFFA4F}">
  <dimension ref="A1:AJ17"/>
  <sheetViews>
    <sheetView workbookViewId="0">
      <selection sqref="A1:G2"/>
    </sheetView>
  </sheetViews>
  <sheetFormatPr defaultRowHeight="15.5" customHeight="1" x14ac:dyDescent="0.3"/>
  <cols>
    <col min="1" max="1" width="12.5" style="4" customWidth="1"/>
    <col min="2" max="2" width="29.1640625" style="4" customWidth="1"/>
    <col min="3" max="3" width="12.5" style="5" customWidth="1"/>
    <col min="4" max="4" width="12.5" style="3" customWidth="1"/>
    <col min="5" max="5" width="12.5" style="5" customWidth="1"/>
    <col min="6" max="6" width="12.5" style="4" customWidth="1"/>
    <col min="7" max="7" width="12.5" style="5" customWidth="1"/>
    <col min="8" max="26" width="8.6640625" style="1"/>
    <col min="27" max="27" width="8.75" style="68" bestFit="1" customWidth="1"/>
    <col min="28" max="28" width="8.6640625" style="68"/>
    <col min="29" max="29" width="9.75" style="68" bestFit="1" customWidth="1"/>
    <col min="30" max="35" width="8.75" style="68" bestFit="1" customWidth="1"/>
    <col min="36" max="36" width="8.6640625" style="68"/>
    <col min="37" max="16384" width="8.6640625" style="1"/>
  </cols>
  <sheetData>
    <row r="1" spans="1:35" ht="15.5" customHeight="1" x14ac:dyDescent="0.3">
      <c r="A1" s="77" t="s">
        <v>43</v>
      </c>
      <c r="B1" s="78"/>
      <c r="C1" s="78"/>
      <c r="D1" s="78"/>
      <c r="E1" s="78"/>
      <c r="F1" s="78"/>
      <c r="G1" s="79"/>
    </row>
    <row r="2" spans="1:35" ht="15.5" customHeight="1" x14ac:dyDescent="0.3">
      <c r="A2" s="80"/>
      <c r="B2" s="81"/>
      <c r="C2" s="81"/>
      <c r="D2" s="81"/>
      <c r="E2" s="81"/>
      <c r="F2" s="81"/>
      <c r="G2" s="82"/>
      <c r="AA2" s="68" t="str">
        <f>LEFT(TRIM(A1),FIND(CHAR(1),SUBSTITUTE(TRIM(A1)," ",CHAR(1),LEN(TRIM(A1))-LEN(SUBSTITUTE(TRIM(A1)," ",""))-1)))</f>
        <v xml:space="preserve">MARTIANS </v>
      </c>
    </row>
    <row r="3" spans="1:35" ht="15.5" customHeight="1" x14ac:dyDescent="0.3">
      <c r="A3" s="22" t="s">
        <v>0</v>
      </c>
      <c r="B3" s="10" t="s">
        <v>6</v>
      </c>
      <c r="C3" s="11" t="s">
        <v>31</v>
      </c>
      <c r="D3" s="12" t="s">
        <v>19</v>
      </c>
      <c r="E3" s="11" t="s">
        <v>5</v>
      </c>
      <c r="F3" s="10" t="s">
        <v>0</v>
      </c>
      <c r="G3" s="13" t="s">
        <v>5</v>
      </c>
      <c r="AA3" s="68" t="str">
        <f>TRIM(AA2)</f>
        <v>MARTIANS</v>
      </c>
    </row>
    <row r="4" spans="1:35" ht="15.5" customHeight="1" x14ac:dyDescent="0.3">
      <c r="A4" s="22" t="s">
        <v>2</v>
      </c>
      <c r="B4" s="10" t="s">
        <v>7</v>
      </c>
      <c r="C4" s="11" t="s">
        <v>5</v>
      </c>
      <c r="D4" s="12" t="s">
        <v>20</v>
      </c>
      <c r="E4" s="11" t="s">
        <v>8</v>
      </c>
      <c r="F4" s="10" t="s">
        <v>8</v>
      </c>
      <c r="G4" s="13" t="s">
        <v>9</v>
      </c>
      <c r="AA4" s="68" t="str">
        <f>PROPER(AA3)</f>
        <v>Martians</v>
      </c>
    </row>
    <row r="5" spans="1:35" ht="15.5" customHeight="1" x14ac:dyDescent="0.3">
      <c r="A5" s="14">
        <f>IFERROR(AC5,"")</f>
        <v>44879</v>
      </c>
      <c r="B5" s="16" t="str">
        <f>IFERROR(AE5,"")</f>
        <v>unscored game</v>
      </c>
      <c r="C5" s="15">
        <f>IFERROR(AD5,"")</f>
        <v>25</v>
      </c>
      <c r="D5" s="55">
        <f t="shared" ref="D5:D14" si="0">IFERROR(AF5,"")</f>
        <v>44972</v>
      </c>
      <c r="E5" s="15">
        <f>IFERROR(AH5,"")</f>
        <v>25</v>
      </c>
      <c r="F5" s="55">
        <f t="shared" ref="F5:F14" si="1">IFERROR(AG5,"")</f>
        <v>44896</v>
      </c>
      <c r="G5" s="17">
        <f>IFERROR(AI5,"")</f>
        <v>0</v>
      </c>
      <c r="AA5" s="68">
        <v>1</v>
      </c>
      <c r="AB5" s="68" t="str">
        <f>_xlfn.CONCAT($AA$4,AA5)</f>
        <v>Martians1</v>
      </c>
      <c r="AC5" s="69">
        <f>VLOOKUP($AB5,Log!$AQ$5:$AX$102,2,FALSE)</f>
        <v>44879</v>
      </c>
      <c r="AD5" s="70">
        <f>VLOOKUP($AB5,Log!$AQ$5:$AX$102,3,FALSE)</f>
        <v>25</v>
      </c>
      <c r="AE5" s="69" t="str">
        <f>VLOOKUP($AB5,Log!$AQ$5:$AX$102,4,FALSE)</f>
        <v>unscored game</v>
      </c>
      <c r="AF5" s="69">
        <f>VLOOKUP($AB5,Log!$AQ$5:$AX$102,5,FALSE)</f>
        <v>44972</v>
      </c>
      <c r="AG5" s="69">
        <f>VLOOKUP($AB5,Log!$AQ$5:$AX$102,6,FALSE)</f>
        <v>44896</v>
      </c>
      <c r="AH5" s="68">
        <f>VLOOKUP($AB5,Log!$AQ$5:$AX$102,7,FALSE)</f>
        <v>25</v>
      </c>
      <c r="AI5" s="68">
        <f>VLOOKUP($AB5,Log!$AQ$5:$AX$102,8,FALSE)</f>
        <v>0</v>
      </c>
    </row>
    <row r="6" spans="1:35" ht="15.5" customHeight="1" x14ac:dyDescent="0.3">
      <c r="A6" s="14">
        <f t="shared" ref="A6:A14" si="2">IFERROR(AC6,"")</f>
        <v>44948</v>
      </c>
      <c r="B6" s="16" t="str">
        <f t="shared" ref="B6:B14" si="3">IFERROR(AE6,"")</f>
        <v>unscored game</v>
      </c>
      <c r="C6" s="15">
        <f t="shared" ref="C6:C14" si="4">IFERROR(AD6,"")</f>
        <v>25</v>
      </c>
      <c r="D6" s="55">
        <f t="shared" si="0"/>
        <v>44972</v>
      </c>
      <c r="E6" s="15">
        <f t="shared" ref="E6:E14" si="5">IFERROR(AH6,"")</f>
        <v>25</v>
      </c>
      <c r="F6" s="55">
        <f t="shared" si="1"/>
        <v>44957</v>
      </c>
      <c r="G6" s="17">
        <f t="shared" ref="G6:G14" si="6">IFERROR(AI6,"")</f>
        <v>0</v>
      </c>
      <c r="AA6" s="68">
        <v>2</v>
      </c>
      <c r="AB6" s="68" t="str">
        <f t="shared" ref="AB6:AB14" si="7">_xlfn.CONCAT($AA$4,AA6)</f>
        <v>Martians2</v>
      </c>
      <c r="AC6" s="69">
        <f>VLOOKUP($AB6,Log!$AQ$5:$AX$102,2,FALSE)</f>
        <v>44948</v>
      </c>
      <c r="AD6" s="70">
        <f>VLOOKUP($AB6,Log!$AQ$5:$AX$102,3,FALSE)</f>
        <v>25</v>
      </c>
      <c r="AE6" s="69" t="str">
        <f>VLOOKUP($AB6,Log!$AQ$5:$AX$102,4,FALSE)</f>
        <v>unscored game</v>
      </c>
      <c r="AF6" s="69">
        <f>VLOOKUP($AB6,Log!$AQ$5:$AX$102,5,FALSE)</f>
        <v>44972</v>
      </c>
      <c r="AG6" s="69">
        <f>VLOOKUP($AB6,Log!$AQ$5:$AX$102,6,FALSE)</f>
        <v>44957</v>
      </c>
      <c r="AH6" s="68">
        <f>VLOOKUP($AB6,Log!$AQ$5:$AX$102,7,FALSE)</f>
        <v>25</v>
      </c>
      <c r="AI6" s="68">
        <f>VLOOKUP($AB6,Log!$AQ$5:$AX$102,8,FALSE)</f>
        <v>0</v>
      </c>
    </row>
    <row r="7" spans="1:35" ht="15.5" customHeight="1" x14ac:dyDescent="0.3">
      <c r="A7" s="14" t="str">
        <f t="shared" si="2"/>
        <v/>
      </c>
      <c r="B7" s="16" t="str">
        <f t="shared" si="3"/>
        <v/>
      </c>
      <c r="C7" s="15" t="str">
        <f t="shared" si="4"/>
        <v/>
      </c>
      <c r="D7" s="55" t="str">
        <f t="shared" si="0"/>
        <v/>
      </c>
      <c r="E7" s="15" t="str">
        <f t="shared" si="5"/>
        <v/>
      </c>
      <c r="F7" s="55" t="str">
        <f t="shared" si="1"/>
        <v/>
      </c>
      <c r="G7" s="17" t="str">
        <f t="shared" si="6"/>
        <v/>
      </c>
      <c r="AA7" s="68">
        <v>3</v>
      </c>
      <c r="AB7" s="68" t="str">
        <f t="shared" si="7"/>
        <v>Martians3</v>
      </c>
      <c r="AC7" s="69" t="e">
        <f>VLOOKUP($AB7,Log!$AQ$5:$AX$102,2,FALSE)</f>
        <v>#N/A</v>
      </c>
      <c r="AD7" s="70" t="e">
        <f>VLOOKUP($AB7,Log!$AQ$5:$AX$102,3,FALSE)</f>
        <v>#N/A</v>
      </c>
      <c r="AE7" s="69" t="e">
        <f>VLOOKUP($AB7,Log!$AQ$5:$AX$102,4,FALSE)</f>
        <v>#N/A</v>
      </c>
      <c r="AF7" s="69" t="e">
        <f>VLOOKUP($AB7,Log!$AQ$5:$AX$102,5,FALSE)</f>
        <v>#N/A</v>
      </c>
      <c r="AG7" s="69" t="e">
        <f>VLOOKUP($AB7,Log!$AQ$5:$AX$102,6,FALSE)</f>
        <v>#N/A</v>
      </c>
      <c r="AH7" s="68" t="e">
        <f>VLOOKUP($AB7,Log!$AQ$5:$AX$102,7,FALSE)</f>
        <v>#N/A</v>
      </c>
      <c r="AI7" s="68" t="e">
        <f>VLOOKUP($AB7,Log!$AQ$5:$AX$102,8,FALSE)</f>
        <v>#N/A</v>
      </c>
    </row>
    <row r="8" spans="1:35" ht="15.5" customHeight="1" x14ac:dyDescent="0.3">
      <c r="A8" s="14" t="str">
        <f t="shared" si="2"/>
        <v/>
      </c>
      <c r="B8" s="16" t="str">
        <f t="shared" si="3"/>
        <v/>
      </c>
      <c r="C8" s="15" t="str">
        <f t="shared" si="4"/>
        <v/>
      </c>
      <c r="D8" s="55" t="str">
        <f t="shared" si="0"/>
        <v/>
      </c>
      <c r="E8" s="15" t="str">
        <f t="shared" si="5"/>
        <v/>
      </c>
      <c r="F8" s="55" t="str">
        <f t="shared" si="1"/>
        <v/>
      </c>
      <c r="G8" s="17" t="str">
        <f t="shared" si="6"/>
        <v/>
      </c>
      <c r="AA8" s="68">
        <v>4</v>
      </c>
      <c r="AB8" s="68" t="str">
        <f t="shared" si="7"/>
        <v>Martians4</v>
      </c>
      <c r="AC8" s="69" t="e">
        <f>VLOOKUP($AB8,Log!$AQ$5:$AX$102,2,FALSE)</f>
        <v>#N/A</v>
      </c>
      <c r="AD8" s="70" t="e">
        <f>VLOOKUP($AB8,Log!$AQ$5:$AX$102,3,FALSE)</f>
        <v>#N/A</v>
      </c>
      <c r="AE8" s="69" t="e">
        <f>VLOOKUP($AB8,Log!$AQ$5:$AX$102,4,FALSE)</f>
        <v>#N/A</v>
      </c>
      <c r="AF8" s="69" t="e">
        <f>VLOOKUP($AB8,Log!$AQ$5:$AX$102,5,FALSE)</f>
        <v>#N/A</v>
      </c>
      <c r="AG8" s="69" t="e">
        <f>VLOOKUP($AB8,Log!$AQ$5:$AX$102,6,FALSE)</f>
        <v>#N/A</v>
      </c>
      <c r="AH8" s="68" t="e">
        <f>VLOOKUP($AB8,Log!$AQ$5:$AX$102,7,FALSE)</f>
        <v>#N/A</v>
      </c>
      <c r="AI8" s="68" t="e">
        <f>VLOOKUP($AB8,Log!$AQ$5:$AX$102,8,FALSE)</f>
        <v>#N/A</v>
      </c>
    </row>
    <row r="9" spans="1:35" ht="15.5" customHeight="1" x14ac:dyDescent="0.3">
      <c r="A9" s="14" t="str">
        <f t="shared" si="2"/>
        <v/>
      </c>
      <c r="B9" s="16" t="str">
        <f t="shared" si="3"/>
        <v/>
      </c>
      <c r="C9" s="15" t="str">
        <f t="shared" si="4"/>
        <v/>
      </c>
      <c r="D9" s="55" t="str">
        <f t="shared" si="0"/>
        <v/>
      </c>
      <c r="E9" s="15" t="str">
        <f t="shared" si="5"/>
        <v/>
      </c>
      <c r="F9" s="55" t="str">
        <f t="shared" si="1"/>
        <v/>
      </c>
      <c r="G9" s="17" t="str">
        <f t="shared" si="6"/>
        <v/>
      </c>
      <c r="AA9" s="68">
        <v>5</v>
      </c>
      <c r="AB9" s="68" t="str">
        <f t="shared" si="7"/>
        <v>Martians5</v>
      </c>
      <c r="AC9" s="69" t="e">
        <f>VLOOKUP($AB9,Log!$AQ$5:$AX$102,2,FALSE)</f>
        <v>#N/A</v>
      </c>
      <c r="AD9" s="70" t="e">
        <f>VLOOKUP($AB9,Log!$AQ$5:$AX$102,3,FALSE)</f>
        <v>#N/A</v>
      </c>
      <c r="AE9" s="69" t="e">
        <f>VLOOKUP($AB9,Log!$AQ$5:$AX$102,4,FALSE)</f>
        <v>#N/A</v>
      </c>
      <c r="AF9" s="69" t="e">
        <f>VLOOKUP($AB9,Log!$AQ$5:$AX$102,5,FALSE)</f>
        <v>#N/A</v>
      </c>
      <c r="AG9" s="69" t="e">
        <f>VLOOKUP($AB9,Log!$AQ$5:$AX$102,6,FALSE)</f>
        <v>#N/A</v>
      </c>
      <c r="AH9" s="68" t="e">
        <f>VLOOKUP($AB9,Log!$AQ$5:$AX$102,7,FALSE)</f>
        <v>#N/A</v>
      </c>
      <c r="AI9" s="68" t="e">
        <f>VLOOKUP($AB9,Log!$AQ$5:$AX$102,8,FALSE)</f>
        <v>#N/A</v>
      </c>
    </row>
    <row r="10" spans="1:35" ht="15.5" customHeight="1" x14ac:dyDescent="0.3">
      <c r="A10" s="14" t="str">
        <f t="shared" si="2"/>
        <v/>
      </c>
      <c r="B10" s="16" t="str">
        <f t="shared" si="3"/>
        <v/>
      </c>
      <c r="C10" s="15" t="str">
        <f t="shared" si="4"/>
        <v/>
      </c>
      <c r="D10" s="55" t="str">
        <f t="shared" si="0"/>
        <v/>
      </c>
      <c r="E10" s="15" t="str">
        <f t="shared" si="5"/>
        <v/>
      </c>
      <c r="F10" s="55" t="str">
        <f t="shared" si="1"/>
        <v/>
      </c>
      <c r="G10" s="17" t="str">
        <f t="shared" si="6"/>
        <v/>
      </c>
      <c r="AA10" s="68">
        <v>6</v>
      </c>
      <c r="AB10" s="68" t="str">
        <f t="shared" si="7"/>
        <v>Martians6</v>
      </c>
      <c r="AC10" s="69" t="e">
        <f>VLOOKUP($AB10,Log!$AQ$5:$AX$102,2,FALSE)</f>
        <v>#N/A</v>
      </c>
      <c r="AD10" s="70" t="e">
        <f>VLOOKUP($AB10,Log!$AQ$5:$AX$102,3,FALSE)</f>
        <v>#N/A</v>
      </c>
      <c r="AE10" s="69" t="e">
        <f>VLOOKUP($AB10,Log!$AQ$5:$AX$102,4,FALSE)</f>
        <v>#N/A</v>
      </c>
      <c r="AF10" s="69" t="e">
        <f>VLOOKUP($AB10,Log!$AQ$5:$AX$102,5,FALSE)</f>
        <v>#N/A</v>
      </c>
      <c r="AG10" s="69" t="e">
        <f>VLOOKUP($AB10,Log!$AQ$5:$AX$102,6,FALSE)</f>
        <v>#N/A</v>
      </c>
      <c r="AH10" s="68" t="e">
        <f>VLOOKUP($AB10,Log!$AQ$5:$AX$102,7,FALSE)</f>
        <v>#N/A</v>
      </c>
      <c r="AI10" s="68" t="e">
        <f>VLOOKUP($AB10,Log!$AQ$5:$AX$102,8,FALSE)</f>
        <v>#N/A</v>
      </c>
    </row>
    <row r="11" spans="1:35" ht="15.5" customHeight="1" x14ac:dyDescent="0.3">
      <c r="A11" s="14" t="str">
        <f t="shared" si="2"/>
        <v/>
      </c>
      <c r="B11" s="16" t="str">
        <f t="shared" si="3"/>
        <v/>
      </c>
      <c r="C11" s="15" t="str">
        <f t="shared" si="4"/>
        <v/>
      </c>
      <c r="D11" s="55" t="str">
        <f t="shared" si="0"/>
        <v/>
      </c>
      <c r="E11" s="15" t="str">
        <f t="shared" si="5"/>
        <v/>
      </c>
      <c r="F11" s="55" t="str">
        <f t="shared" si="1"/>
        <v/>
      </c>
      <c r="G11" s="17" t="str">
        <f t="shared" si="6"/>
        <v/>
      </c>
      <c r="AA11" s="68">
        <v>7</v>
      </c>
      <c r="AB11" s="68" t="str">
        <f t="shared" si="7"/>
        <v>Martians7</v>
      </c>
      <c r="AC11" s="69" t="e">
        <f>VLOOKUP($AB11,Log!$AQ$5:$AX$102,2,FALSE)</f>
        <v>#N/A</v>
      </c>
      <c r="AD11" s="70" t="e">
        <f>VLOOKUP($AB11,Log!$AQ$5:$AX$102,3,FALSE)</f>
        <v>#N/A</v>
      </c>
      <c r="AE11" s="69" t="e">
        <f>VLOOKUP($AB11,Log!$AQ$5:$AX$102,4,FALSE)</f>
        <v>#N/A</v>
      </c>
      <c r="AF11" s="69" t="e">
        <f>VLOOKUP($AB11,Log!$AQ$5:$AX$102,5,FALSE)</f>
        <v>#N/A</v>
      </c>
      <c r="AG11" s="69" t="e">
        <f>VLOOKUP($AB11,Log!$AQ$5:$AX$102,6,FALSE)</f>
        <v>#N/A</v>
      </c>
      <c r="AH11" s="68" t="e">
        <f>VLOOKUP($AB11,Log!$AQ$5:$AX$102,7,FALSE)</f>
        <v>#N/A</v>
      </c>
      <c r="AI11" s="68" t="e">
        <f>VLOOKUP($AB11,Log!$AQ$5:$AX$102,8,FALSE)</f>
        <v>#N/A</v>
      </c>
    </row>
    <row r="12" spans="1:35" ht="15.5" customHeight="1" x14ac:dyDescent="0.3">
      <c r="A12" s="14" t="str">
        <f t="shared" si="2"/>
        <v/>
      </c>
      <c r="B12" s="16" t="str">
        <f t="shared" si="3"/>
        <v/>
      </c>
      <c r="C12" s="15" t="str">
        <f t="shared" si="4"/>
        <v/>
      </c>
      <c r="D12" s="55" t="str">
        <f t="shared" si="0"/>
        <v/>
      </c>
      <c r="E12" s="15" t="str">
        <f t="shared" si="5"/>
        <v/>
      </c>
      <c r="F12" s="55" t="str">
        <f t="shared" si="1"/>
        <v/>
      </c>
      <c r="G12" s="17" t="str">
        <f t="shared" si="6"/>
        <v/>
      </c>
      <c r="AA12" s="68">
        <v>8</v>
      </c>
      <c r="AB12" s="68" t="str">
        <f t="shared" si="7"/>
        <v>Martians8</v>
      </c>
      <c r="AC12" s="69" t="e">
        <f>VLOOKUP($AB12,Log!$AQ$5:$AX$102,2,FALSE)</f>
        <v>#N/A</v>
      </c>
      <c r="AD12" s="70" t="e">
        <f>VLOOKUP($AB12,Log!$AQ$5:$AX$102,3,FALSE)</f>
        <v>#N/A</v>
      </c>
      <c r="AE12" s="69" t="e">
        <f>VLOOKUP($AB12,Log!$AQ$5:$AX$102,4,FALSE)</f>
        <v>#N/A</v>
      </c>
      <c r="AF12" s="69" t="e">
        <f>VLOOKUP($AB12,Log!$AQ$5:$AX$102,5,FALSE)</f>
        <v>#N/A</v>
      </c>
      <c r="AG12" s="69" t="e">
        <f>VLOOKUP($AB12,Log!$AQ$5:$AX$102,6,FALSE)</f>
        <v>#N/A</v>
      </c>
      <c r="AH12" s="68" t="e">
        <f>VLOOKUP($AB12,Log!$AQ$5:$AX$102,7,FALSE)</f>
        <v>#N/A</v>
      </c>
      <c r="AI12" s="68" t="e">
        <f>VLOOKUP($AB12,Log!$AQ$5:$AX$102,8,FALSE)</f>
        <v>#N/A</v>
      </c>
    </row>
    <row r="13" spans="1:35" ht="15.5" customHeight="1" x14ac:dyDescent="0.3">
      <c r="A13" s="14" t="str">
        <f t="shared" si="2"/>
        <v/>
      </c>
      <c r="B13" s="16" t="str">
        <f t="shared" si="3"/>
        <v/>
      </c>
      <c r="C13" s="15" t="str">
        <f t="shared" si="4"/>
        <v/>
      </c>
      <c r="D13" s="55" t="str">
        <f t="shared" si="0"/>
        <v/>
      </c>
      <c r="E13" s="15" t="str">
        <f t="shared" si="5"/>
        <v/>
      </c>
      <c r="F13" s="55" t="str">
        <f t="shared" si="1"/>
        <v/>
      </c>
      <c r="G13" s="17" t="str">
        <f t="shared" si="6"/>
        <v/>
      </c>
      <c r="AA13" s="68">
        <v>9</v>
      </c>
      <c r="AB13" s="68" t="str">
        <f t="shared" si="7"/>
        <v>Martians9</v>
      </c>
      <c r="AC13" s="69" t="e">
        <f>VLOOKUP($AB13,Log!$AQ$5:$AX$102,2,FALSE)</f>
        <v>#N/A</v>
      </c>
      <c r="AD13" s="70" t="e">
        <f>VLOOKUP($AB13,Log!$AQ$5:$AX$102,3,FALSE)</f>
        <v>#N/A</v>
      </c>
      <c r="AE13" s="69" t="e">
        <f>VLOOKUP($AB13,Log!$AQ$5:$AX$102,4,FALSE)</f>
        <v>#N/A</v>
      </c>
      <c r="AF13" s="69" t="e">
        <f>VLOOKUP($AB13,Log!$AQ$5:$AX$102,5,FALSE)</f>
        <v>#N/A</v>
      </c>
      <c r="AG13" s="69" t="e">
        <f>VLOOKUP($AB13,Log!$AQ$5:$AX$102,6,FALSE)</f>
        <v>#N/A</v>
      </c>
      <c r="AH13" s="68" t="e">
        <f>VLOOKUP($AB13,Log!$AQ$5:$AX$102,7,FALSE)</f>
        <v>#N/A</v>
      </c>
      <c r="AI13" s="68" t="e">
        <f>VLOOKUP($AB13,Log!$AQ$5:$AX$102,8,FALSE)</f>
        <v>#N/A</v>
      </c>
    </row>
    <row r="14" spans="1:35" ht="15.5" customHeight="1" thickBot="1" x14ac:dyDescent="0.35">
      <c r="A14" s="18" t="str">
        <f t="shared" si="2"/>
        <v/>
      </c>
      <c r="B14" s="20" t="str">
        <f t="shared" si="3"/>
        <v/>
      </c>
      <c r="C14" s="19" t="str">
        <f t="shared" si="4"/>
        <v/>
      </c>
      <c r="D14" s="56" t="str">
        <f t="shared" si="0"/>
        <v/>
      </c>
      <c r="E14" s="19" t="str">
        <f t="shared" si="5"/>
        <v/>
      </c>
      <c r="F14" s="56" t="str">
        <f t="shared" si="1"/>
        <v/>
      </c>
      <c r="G14" s="21" t="str">
        <f t="shared" si="6"/>
        <v/>
      </c>
      <c r="AA14" s="68">
        <v>10</v>
      </c>
      <c r="AB14" s="68" t="str">
        <f t="shared" si="7"/>
        <v>Martians10</v>
      </c>
      <c r="AC14" s="69" t="e">
        <f>VLOOKUP($AB14,Log!$AQ$5:$AX$102,2,FALSE)</f>
        <v>#N/A</v>
      </c>
      <c r="AD14" s="70" t="e">
        <f>VLOOKUP($AB14,Log!$AQ$5:$AX$102,3,FALSE)</f>
        <v>#N/A</v>
      </c>
      <c r="AE14" s="69" t="e">
        <f>VLOOKUP($AB14,Log!$AQ$5:$AX$102,4,FALSE)</f>
        <v>#N/A</v>
      </c>
      <c r="AF14" s="69" t="e">
        <f>VLOOKUP($AB14,Log!$AQ$5:$AX$102,5,FALSE)</f>
        <v>#N/A</v>
      </c>
      <c r="AG14" s="69" t="e">
        <f>VLOOKUP($AB14,Log!$AQ$5:$AX$102,6,FALSE)</f>
        <v>#N/A</v>
      </c>
      <c r="AH14" s="68" t="e">
        <f>VLOOKUP($AB14,Log!$AQ$5:$AX$102,7,FALSE)</f>
        <v>#N/A</v>
      </c>
      <c r="AI14" s="68" t="e">
        <f>VLOOKUP($AB14,Log!$AQ$5:$AX$102,8,FALSE)</f>
        <v>#N/A</v>
      </c>
    </row>
    <row r="15" spans="1:35" ht="15.5" customHeight="1" x14ac:dyDescent="0.3">
      <c r="A15" s="59" t="s">
        <v>26</v>
      </c>
      <c r="B15" s="9" t="str">
        <f>_xlfn.CONCAT(B16,B17)</f>
        <v>2 total fines</v>
      </c>
      <c r="C15" s="9">
        <f>SUM(C5:C14)</f>
        <v>50</v>
      </c>
      <c r="D15" s="9" t="str">
        <f>_xlfn.CONCAT(D16,D17)</f>
        <v>2 paid</v>
      </c>
      <c r="E15" s="9">
        <f>SUM(E5:E14)</f>
        <v>50</v>
      </c>
      <c r="F15" s="9" t="str">
        <f>_xlfn.CONCAT(F16,F17)</f>
        <v>0 unpaid</v>
      </c>
      <c r="G15" s="9">
        <f>SUM(G5:G14)</f>
        <v>0</v>
      </c>
    </row>
    <row r="16" spans="1:35" ht="15.5" customHeight="1" x14ac:dyDescent="0.3">
      <c r="B16" s="24">
        <f>COUNT(C5:C14)</f>
        <v>2</v>
      </c>
      <c r="D16" s="24">
        <f>COUNTIF(F5:F14,"&gt;0")</f>
        <v>2</v>
      </c>
      <c r="F16" s="24">
        <f>COUNTIF(G5:G14,"&gt;0")</f>
        <v>0</v>
      </c>
    </row>
    <row r="17" spans="2:6" ht="15.5" customHeight="1" x14ac:dyDescent="0.3">
      <c r="B17" s="25" t="str">
        <f>IF(B16=1," total fine"," total fines")</f>
        <v xml:space="preserve"> total fines</v>
      </c>
      <c r="D17" s="25" t="s">
        <v>37</v>
      </c>
      <c r="F17" s="26" t="s">
        <v>38</v>
      </c>
    </row>
  </sheetData>
  <sheetProtection sheet="1" selectLockedCells="1"/>
  <mergeCells count="1">
    <mergeCell ref="A1:G2"/>
  </mergeCells>
  <conditionalFormatting sqref="A5:G14">
    <cfRule type="expression" dxfId="3" priority="1">
      <formula>MOD(ROW(),2)=0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7D38E-F2C5-45DF-8703-4B333A22D92C}">
  <dimension ref="A1:AJ17"/>
  <sheetViews>
    <sheetView workbookViewId="0">
      <selection sqref="A1:G2"/>
    </sheetView>
  </sheetViews>
  <sheetFormatPr defaultRowHeight="15.5" customHeight="1" x14ac:dyDescent="0.3"/>
  <cols>
    <col min="1" max="1" width="12.5" style="4" customWidth="1"/>
    <col min="2" max="2" width="29.1640625" style="4" customWidth="1"/>
    <col min="3" max="3" width="12.5" style="5" customWidth="1"/>
    <col min="4" max="4" width="12.5" style="3" customWidth="1"/>
    <col min="5" max="5" width="12.5" style="5" customWidth="1"/>
    <col min="6" max="6" width="12.5" style="4" customWidth="1"/>
    <col min="7" max="7" width="12.5" style="5" customWidth="1"/>
    <col min="8" max="26" width="8.6640625" style="1"/>
    <col min="27" max="36" width="8.6640625" style="68"/>
    <col min="37" max="16384" width="8.6640625" style="1"/>
  </cols>
  <sheetData>
    <row r="1" spans="1:35" ht="15.5" customHeight="1" x14ac:dyDescent="0.3">
      <c r="A1" s="77" t="s">
        <v>40</v>
      </c>
      <c r="B1" s="78"/>
      <c r="C1" s="78"/>
      <c r="D1" s="78"/>
      <c r="E1" s="78"/>
      <c r="F1" s="78"/>
      <c r="G1" s="79"/>
    </row>
    <row r="2" spans="1:35" ht="15.5" customHeight="1" x14ac:dyDescent="0.3">
      <c r="A2" s="80"/>
      <c r="B2" s="81"/>
      <c r="C2" s="81"/>
      <c r="D2" s="81"/>
      <c r="E2" s="81"/>
      <c r="F2" s="81"/>
      <c r="G2" s="82"/>
      <c r="AA2" s="68" t="str">
        <f>LEFT(TRIM(A1),FIND(CHAR(1),SUBSTITUTE(TRIM(A1)," ",CHAR(1),LEN(TRIM(A1))-LEN(SUBSTITUTE(TRIM(A1)," ",""))-1)))</f>
        <v xml:space="preserve">MERCURY </v>
      </c>
    </row>
    <row r="3" spans="1:35" ht="15.5" customHeight="1" x14ac:dyDescent="0.3">
      <c r="A3" s="22" t="s">
        <v>0</v>
      </c>
      <c r="B3" s="10" t="s">
        <v>6</v>
      </c>
      <c r="C3" s="11" t="s">
        <v>31</v>
      </c>
      <c r="D3" s="12" t="s">
        <v>19</v>
      </c>
      <c r="E3" s="11" t="s">
        <v>5</v>
      </c>
      <c r="F3" s="10" t="s">
        <v>0</v>
      </c>
      <c r="G3" s="13" t="s">
        <v>5</v>
      </c>
      <c r="AA3" s="68" t="str">
        <f>TRIM(AA2)</f>
        <v>MERCURY</v>
      </c>
    </row>
    <row r="4" spans="1:35" ht="15.5" customHeight="1" x14ac:dyDescent="0.3">
      <c r="A4" s="22" t="s">
        <v>2</v>
      </c>
      <c r="B4" s="10" t="s">
        <v>7</v>
      </c>
      <c r="C4" s="11" t="s">
        <v>5</v>
      </c>
      <c r="D4" s="12" t="s">
        <v>20</v>
      </c>
      <c r="E4" s="11" t="s">
        <v>8</v>
      </c>
      <c r="F4" s="10" t="s">
        <v>8</v>
      </c>
      <c r="G4" s="13" t="s">
        <v>9</v>
      </c>
      <c r="AA4" s="68" t="str">
        <f>PROPER(AA3)</f>
        <v>Mercury</v>
      </c>
    </row>
    <row r="5" spans="1:35" ht="15.5" customHeight="1" x14ac:dyDescent="0.3">
      <c r="A5" s="14">
        <f>IFERROR(AC5,"")</f>
        <v>44948</v>
      </c>
      <c r="B5" s="16" t="str">
        <f>IFERROR(AE5,"")</f>
        <v>illegible scoresheet</v>
      </c>
      <c r="C5" s="15">
        <f>IFERROR(AD5,"")</f>
        <v>10</v>
      </c>
      <c r="D5" s="55">
        <f t="shared" ref="D5:D14" si="0">IFERROR(AF5,"")</f>
        <v>44972</v>
      </c>
      <c r="E5" s="15">
        <f>IFERROR(AH5,"")</f>
        <v>10</v>
      </c>
      <c r="F5" s="55">
        <f t="shared" ref="F5:F14" si="1">IFERROR(AG5,"")</f>
        <v>44956</v>
      </c>
      <c r="G5" s="17">
        <f>IFERROR(AI5,"")</f>
        <v>0</v>
      </c>
      <c r="AA5" s="68">
        <v>1</v>
      </c>
      <c r="AB5" s="68" t="str">
        <f>_xlfn.CONCAT($AA$4,AA5)</f>
        <v>Mercury1</v>
      </c>
      <c r="AC5" s="69">
        <f>VLOOKUP($AB5,Log!$AQ$5:$AX$102,2,FALSE)</f>
        <v>44948</v>
      </c>
      <c r="AD5" s="70">
        <f>VLOOKUP($AB5,Log!$AQ$5:$AX$102,3,FALSE)</f>
        <v>10</v>
      </c>
      <c r="AE5" s="69" t="str">
        <f>VLOOKUP($AB5,Log!$AQ$5:$AX$102,4,FALSE)</f>
        <v>illegible scoresheet</v>
      </c>
      <c r="AF5" s="69">
        <f>VLOOKUP($AB5,Log!$AQ$5:$AX$102,5,FALSE)</f>
        <v>44972</v>
      </c>
      <c r="AG5" s="69">
        <f>VLOOKUP($AB5,Log!$AQ$5:$AX$102,6,FALSE)</f>
        <v>44956</v>
      </c>
      <c r="AH5" s="68">
        <f>VLOOKUP($AB5,Log!$AQ$5:$AX$102,7,FALSE)</f>
        <v>10</v>
      </c>
      <c r="AI5" s="68">
        <f>VLOOKUP($AB5,Log!$AQ$5:$AX$102,8,FALSE)</f>
        <v>0</v>
      </c>
    </row>
    <row r="6" spans="1:35" ht="15.5" customHeight="1" x14ac:dyDescent="0.3">
      <c r="A6" s="14" t="str">
        <f t="shared" ref="A6:A14" si="2">IFERROR(AC6,"")</f>
        <v/>
      </c>
      <c r="B6" s="16" t="str">
        <f t="shared" ref="B6:B14" si="3">IFERROR(AE6,"")</f>
        <v/>
      </c>
      <c r="C6" s="15" t="str">
        <f t="shared" ref="C6:C14" si="4">IFERROR(AD6,"")</f>
        <v/>
      </c>
      <c r="D6" s="55" t="str">
        <f t="shared" si="0"/>
        <v/>
      </c>
      <c r="E6" s="15" t="str">
        <f t="shared" ref="E6:E14" si="5">IFERROR(AH6,"")</f>
        <v/>
      </c>
      <c r="F6" s="55" t="str">
        <f t="shared" si="1"/>
        <v/>
      </c>
      <c r="G6" s="17" t="str">
        <f t="shared" ref="G6:G14" si="6">IFERROR(AI6,"")</f>
        <v/>
      </c>
      <c r="AA6" s="68">
        <v>2</v>
      </c>
      <c r="AB6" s="68" t="str">
        <f t="shared" ref="AB6:AB14" si="7">_xlfn.CONCAT($AA$4,AA6)</f>
        <v>Mercury2</v>
      </c>
      <c r="AC6" s="69" t="e">
        <f>VLOOKUP($AB6,Log!$AQ$5:$AX$102,2,FALSE)</f>
        <v>#N/A</v>
      </c>
      <c r="AD6" s="70" t="e">
        <f>VLOOKUP($AB6,Log!$AQ$5:$AX$102,3,FALSE)</f>
        <v>#N/A</v>
      </c>
      <c r="AE6" s="69" t="e">
        <f>VLOOKUP($AB6,Log!$AQ$5:$AX$102,4,FALSE)</f>
        <v>#N/A</v>
      </c>
      <c r="AF6" s="69" t="e">
        <f>VLOOKUP($AB6,Log!$AQ$5:$AX$102,5,FALSE)</f>
        <v>#N/A</v>
      </c>
      <c r="AG6" s="69" t="e">
        <f>VLOOKUP($AB6,Log!$AQ$5:$AX$102,6,FALSE)</f>
        <v>#N/A</v>
      </c>
      <c r="AH6" s="68" t="e">
        <f>VLOOKUP($AB6,Log!$AQ$5:$AX$102,7,FALSE)</f>
        <v>#N/A</v>
      </c>
      <c r="AI6" s="68" t="e">
        <f>VLOOKUP($AB6,Log!$AQ$5:$AX$102,8,FALSE)</f>
        <v>#N/A</v>
      </c>
    </row>
    <row r="7" spans="1:35" ht="15.5" customHeight="1" x14ac:dyDescent="0.3">
      <c r="A7" s="14" t="str">
        <f t="shared" si="2"/>
        <v/>
      </c>
      <c r="B7" s="16" t="str">
        <f t="shared" si="3"/>
        <v/>
      </c>
      <c r="C7" s="15" t="str">
        <f t="shared" si="4"/>
        <v/>
      </c>
      <c r="D7" s="55" t="str">
        <f t="shared" si="0"/>
        <v/>
      </c>
      <c r="E7" s="15" t="str">
        <f t="shared" si="5"/>
        <v/>
      </c>
      <c r="F7" s="55" t="str">
        <f t="shared" si="1"/>
        <v/>
      </c>
      <c r="G7" s="17" t="str">
        <f t="shared" si="6"/>
        <v/>
      </c>
      <c r="AA7" s="68">
        <v>3</v>
      </c>
      <c r="AB7" s="68" t="str">
        <f t="shared" si="7"/>
        <v>Mercury3</v>
      </c>
      <c r="AC7" s="69" t="e">
        <f>VLOOKUP($AB7,Log!$AQ$5:$AX$102,2,FALSE)</f>
        <v>#N/A</v>
      </c>
      <c r="AD7" s="70" t="e">
        <f>VLOOKUP($AB7,Log!$AQ$5:$AX$102,3,FALSE)</f>
        <v>#N/A</v>
      </c>
      <c r="AE7" s="69" t="e">
        <f>VLOOKUP($AB7,Log!$AQ$5:$AX$102,4,FALSE)</f>
        <v>#N/A</v>
      </c>
      <c r="AF7" s="69" t="e">
        <f>VLOOKUP($AB7,Log!$AQ$5:$AX$102,5,FALSE)</f>
        <v>#N/A</v>
      </c>
      <c r="AG7" s="69" t="e">
        <f>VLOOKUP($AB7,Log!$AQ$5:$AX$102,6,FALSE)</f>
        <v>#N/A</v>
      </c>
      <c r="AH7" s="68" t="e">
        <f>VLOOKUP($AB7,Log!$AQ$5:$AX$102,7,FALSE)</f>
        <v>#N/A</v>
      </c>
      <c r="AI7" s="68" t="e">
        <f>VLOOKUP($AB7,Log!$AQ$5:$AX$102,8,FALSE)</f>
        <v>#N/A</v>
      </c>
    </row>
    <row r="8" spans="1:35" ht="15.5" customHeight="1" x14ac:dyDescent="0.3">
      <c r="A8" s="14" t="str">
        <f t="shared" si="2"/>
        <v/>
      </c>
      <c r="B8" s="16" t="str">
        <f t="shared" si="3"/>
        <v/>
      </c>
      <c r="C8" s="15" t="str">
        <f t="shared" si="4"/>
        <v/>
      </c>
      <c r="D8" s="55" t="str">
        <f t="shared" si="0"/>
        <v/>
      </c>
      <c r="E8" s="15" t="str">
        <f t="shared" si="5"/>
        <v/>
      </c>
      <c r="F8" s="55" t="str">
        <f t="shared" si="1"/>
        <v/>
      </c>
      <c r="G8" s="17" t="str">
        <f t="shared" si="6"/>
        <v/>
      </c>
      <c r="AA8" s="68">
        <v>4</v>
      </c>
      <c r="AB8" s="68" t="str">
        <f t="shared" si="7"/>
        <v>Mercury4</v>
      </c>
      <c r="AC8" s="69" t="e">
        <f>VLOOKUP($AB8,Log!$AQ$5:$AX$102,2,FALSE)</f>
        <v>#N/A</v>
      </c>
      <c r="AD8" s="70" t="e">
        <f>VLOOKUP($AB8,Log!$AQ$5:$AX$102,3,FALSE)</f>
        <v>#N/A</v>
      </c>
      <c r="AE8" s="69" t="e">
        <f>VLOOKUP($AB8,Log!$AQ$5:$AX$102,4,FALSE)</f>
        <v>#N/A</v>
      </c>
      <c r="AF8" s="69" t="e">
        <f>VLOOKUP($AB8,Log!$AQ$5:$AX$102,5,FALSE)</f>
        <v>#N/A</v>
      </c>
      <c r="AG8" s="69" t="e">
        <f>VLOOKUP($AB8,Log!$AQ$5:$AX$102,6,FALSE)</f>
        <v>#N/A</v>
      </c>
      <c r="AH8" s="68" t="e">
        <f>VLOOKUP($AB8,Log!$AQ$5:$AX$102,7,FALSE)</f>
        <v>#N/A</v>
      </c>
      <c r="AI8" s="68" t="e">
        <f>VLOOKUP($AB8,Log!$AQ$5:$AX$102,8,FALSE)</f>
        <v>#N/A</v>
      </c>
    </row>
    <row r="9" spans="1:35" ht="15.5" customHeight="1" x14ac:dyDescent="0.3">
      <c r="A9" s="14" t="str">
        <f t="shared" si="2"/>
        <v/>
      </c>
      <c r="B9" s="16" t="str">
        <f t="shared" si="3"/>
        <v/>
      </c>
      <c r="C9" s="15" t="str">
        <f t="shared" si="4"/>
        <v/>
      </c>
      <c r="D9" s="55" t="str">
        <f t="shared" si="0"/>
        <v/>
      </c>
      <c r="E9" s="15" t="str">
        <f t="shared" si="5"/>
        <v/>
      </c>
      <c r="F9" s="55" t="str">
        <f t="shared" si="1"/>
        <v/>
      </c>
      <c r="G9" s="17" t="str">
        <f t="shared" si="6"/>
        <v/>
      </c>
      <c r="AA9" s="68">
        <v>5</v>
      </c>
      <c r="AB9" s="68" t="str">
        <f t="shared" si="7"/>
        <v>Mercury5</v>
      </c>
      <c r="AC9" s="69" t="e">
        <f>VLOOKUP($AB9,Log!$AQ$5:$AX$102,2,FALSE)</f>
        <v>#N/A</v>
      </c>
      <c r="AD9" s="70" t="e">
        <f>VLOOKUP($AB9,Log!$AQ$5:$AX$102,3,FALSE)</f>
        <v>#N/A</v>
      </c>
      <c r="AE9" s="69" t="e">
        <f>VLOOKUP($AB9,Log!$AQ$5:$AX$102,4,FALSE)</f>
        <v>#N/A</v>
      </c>
      <c r="AF9" s="69" t="e">
        <f>VLOOKUP($AB9,Log!$AQ$5:$AX$102,5,FALSE)</f>
        <v>#N/A</v>
      </c>
      <c r="AG9" s="69" t="e">
        <f>VLOOKUP($AB9,Log!$AQ$5:$AX$102,6,FALSE)</f>
        <v>#N/A</v>
      </c>
      <c r="AH9" s="68" t="e">
        <f>VLOOKUP($AB9,Log!$AQ$5:$AX$102,7,FALSE)</f>
        <v>#N/A</v>
      </c>
      <c r="AI9" s="68" t="e">
        <f>VLOOKUP($AB9,Log!$AQ$5:$AX$102,8,FALSE)</f>
        <v>#N/A</v>
      </c>
    </row>
    <row r="10" spans="1:35" ht="15.5" customHeight="1" x14ac:dyDescent="0.3">
      <c r="A10" s="14" t="str">
        <f t="shared" si="2"/>
        <v/>
      </c>
      <c r="B10" s="16" t="str">
        <f t="shared" si="3"/>
        <v/>
      </c>
      <c r="C10" s="15" t="str">
        <f t="shared" si="4"/>
        <v/>
      </c>
      <c r="D10" s="55" t="str">
        <f t="shared" si="0"/>
        <v/>
      </c>
      <c r="E10" s="15" t="str">
        <f t="shared" si="5"/>
        <v/>
      </c>
      <c r="F10" s="55" t="str">
        <f t="shared" si="1"/>
        <v/>
      </c>
      <c r="G10" s="17" t="str">
        <f t="shared" si="6"/>
        <v/>
      </c>
      <c r="AA10" s="68">
        <v>6</v>
      </c>
      <c r="AB10" s="68" t="str">
        <f t="shared" si="7"/>
        <v>Mercury6</v>
      </c>
      <c r="AC10" s="69" t="e">
        <f>VLOOKUP($AB10,Log!$AQ$5:$AX$102,2,FALSE)</f>
        <v>#N/A</v>
      </c>
      <c r="AD10" s="70" t="e">
        <f>VLOOKUP($AB10,Log!$AQ$5:$AX$102,3,FALSE)</f>
        <v>#N/A</v>
      </c>
      <c r="AE10" s="69" t="e">
        <f>VLOOKUP($AB10,Log!$AQ$5:$AX$102,4,FALSE)</f>
        <v>#N/A</v>
      </c>
      <c r="AF10" s="69" t="e">
        <f>VLOOKUP($AB10,Log!$AQ$5:$AX$102,5,FALSE)</f>
        <v>#N/A</v>
      </c>
      <c r="AG10" s="69" t="e">
        <f>VLOOKUP($AB10,Log!$AQ$5:$AX$102,6,FALSE)</f>
        <v>#N/A</v>
      </c>
      <c r="AH10" s="68" t="e">
        <f>VLOOKUP($AB10,Log!$AQ$5:$AX$102,7,FALSE)</f>
        <v>#N/A</v>
      </c>
      <c r="AI10" s="68" t="e">
        <f>VLOOKUP($AB10,Log!$AQ$5:$AX$102,8,FALSE)</f>
        <v>#N/A</v>
      </c>
    </row>
    <row r="11" spans="1:35" ht="15.5" customHeight="1" x14ac:dyDescent="0.3">
      <c r="A11" s="14" t="str">
        <f t="shared" si="2"/>
        <v/>
      </c>
      <c r="B11" s="16" t="str">
        <f t="shared" si="3"/>
        <v/>
      </c>
      <c r="C11" s="15" t="str">
        <f t="shared" si="4"/>
        <v/>
      </c>
      <c r="D11" s="55" t="str">
        <f t="shared" si="0"/>
        <v/>
      </c>
      <c r="E11" s="15" t="str">
        <f t="shared" si="5"/>
        <v/>
      </c>
      <c r="F11" s="55" t="str">
        <f t="shared" si="1"/>
        <v/>
      </c>
      <c r="G11" s="17" t="str">
        <f t="shared" si="6"/>
        <v/>
      </c>
      <c r="AA11" s="68">
        <v>7</v>
      </c>
      <c r="AB11" s="68" t="str">
        <f t="shared" si="7"/>
        <v>Mercury7</v>
      </c>
      <c r="AC11" s="69" t="e">
        <f>VLOOKUP($AB11,Log!$AQ$5:$AX$102,2,FALSE)</f>
        <v>#N/A</v>
      </c>
      <c r="AD11" s="70" t="e">
        <f>VLOOKUP($AB11,Log!$AQ$5:$AX$102,3,FALSE)</f>
        <v>#N/A</v>
      </c>
      <c r="AE11" s="69" t="e">
        <f>VLOOKUP($AB11,Log!$AQ$5:$AX$102,4,FALSE)</f>
        <v>#N/A</v>
      </c>
      <c r="AF11" s="69" t="e">
        <f>VLOOKUP($AB11,Log!$AQ$5:$AX$102,5,FALSE)</f>
        <v>#N/A</v>
      </c>
      <c r="AG11" s="69" t="e">
        <f>VLOOKUP($AB11,Log!$AQ$5:$AX$102,6,FALSE)</f>
        <v>#N/A</v>
      </c>
      <c r="AH11" s="68" t="e">
        <f>VLOOKUP($AB11,Log!$AQ$5:$AX$102,7,FALSE)</f>
        <v>#N/A</v>
      </c>
      <c r="AI11" s="68" t="e">
        <f>VLOOKUP($AB11,Log!$AQ$5:$AX$102,8,FALSE)</f>
        <v>#N/A</v>
      </c>
    </row>
    <row r="12" spans="1:35" ht="15.5" customHeight="1" x14ac:dyDescent="0.3">
      <c r="A12" s="14" t="str">
        <f t="shared" si="2"/>
        <v/>
      </c>
      <c r="B12" s="16" t="str">
        <f t="shared" si="3"/>
        <v/>
      </c>
      <c r="C12" s="15" t="str">
        <f t="shared" si="4"/>
        <v/>
      </c>
      <c r="D12" s="55" t="str">
        <f t="shared" si="0"/>
        <v/>
      </c>
      <c r="E12" s="15" t="str">
        <f t="shared" si="5"/>
        <v/>
      </c>
      <c r="F12" s="55" t="str">
        <f t="shared" si="1"/>
        <v/>
      </c>
      <c r="G12" s="17" t="str">
        <f t="shared" si="6"/>
        <v/>
      </c>
      <c r="AA12" s="68">
        <v>8</v>
      </c>
      <c r="AB12" s="68" t="str">
        <f t="shared" si="7"/>
        <v>Mercury8</v>
      </c>
      <c r="AC12" s="69" t="e">
        <f>VLOOKUP($AB12,Log!$AQ$5:$AX$102,2,FALSE)</f>
        <v>#N/A</v>
      </c>
      <c r="AD12" s="70" t="e">
        <f>VLOOKUP($AB12,Log!$AQ$5:$AX$102,3,FALSE)</f>
        <v>#N/A</v>
      </c>
      <c r="AE12" s="69" t="e">
        <f>VLOOKUP($AB12,Log!$AQ$5:$AX$102,4,FALSE)</f>
        <v>#N/A</v>
      </c>
      <c r="AF12" s="69" t="e">
        <f>VLOOKUP($AB12,Log!$AQ$5:$AX$102,5,FALSE)</f>
        <v>#N/A</v>
      </c>
      <c r="AG12" s="69" t="e">
        <f>VLOOKUP($AB12,Log!$AQ$5:$AX$102,6,FALSE)</f>
        <v>#N/A</v>
      </c>
      <c r="AH12" s="68" t="e">
        <f>VLOOKUP($AB12,Log!$AQ$5:$AX$102,7,FALSE)</f>
        <v>#N/A</v>
      </c>
      <c r="AI12" s="68" t="e">
        <f>VLOOKUP($AB12,Log!$AQ$5:$AX$102,8,FALSE)</f>
        <v>#N/A</v>
      </c>
    </row>
    <row r="13" spans="1:35" ht="15.5" customHeight="1" x14ac:dyDescent="0.3">
      <c r="A13" s="14" t="str">
        <f t="shared" si="2"/>
        <v/>
      </c>
      <c r="B13" s="16" t="str">
        <f t="shared" si="3"/>
        <v/>
      </c>
      <c r="C13" s="15" t="str">
        <f t="shared" si="4"/>
        <v/>
      </c>
      <c r="D13" s="55" t="str">
        <f t="shared" si="0"/>
        <v/>
      </c>
      <c r="E13" s="15" t="str">
        <f t="shared" si="5"/>
        <v/>
      </c>
      <c r="F13" s="55" t="str">
        <f t="shared" si="1"/>
        <v/>
      </c>
      <c r="G13" s="17" t="str">
        <f t="shared" si="6"/>
        <v/>
      </c>
      <c r="AA13" s="68">
        <v>9</v>
      </c>
      <c r="AB13" s="68" t="str">
        <f t="shared" si="7"/>
        <v>Mercury9</v>
      </c>
      <c r="AC13" s="69" t="e">
        <f>VLOOKUP($AB13,Log!$AQ$5:$AX$102,2,FALSE)</f>
        <v>#N/A</v>
      </c>
      <c r="AD13" s="70" t="e">
        <f>VLOOKUP($AB13,Log!$AQ$5:$AX$102,3,FALSE)</f>
        <v>#N/A</v>
      </c>
      <c r="AE13" s="69" t="e">
        <f>VLOOKUP($AB13,Log!$AQ$5:$AX$102,4,FALSE)</f>
        <v>#N/A</v>
      </c>
      <c r="AF13" s="69" t="e">
        <f>VLOOKUP($AB13,Log!$AQ$5:$AX$102,5,FALSE)</f>
        <v>#N/A</v>
      </c>
      <c r="AG13" s="69" t="e">
        <f>VLOOKUP($AB13,Log!$AQ$5:$AX$102,6,FALSE)</f>
        <v>#N/A</v>
      </c>
      <c r="AH13" s="68" t="e">
        <f>VLOOKUP($AB13,Log!$AQ$5:$AX$102,7,FALSE)</f>
        <v>#N/A</v>
      </c>
      <c r="AI13" s="68" t="e">
        <f>VLOOKUP($AB13,Log!$AQ$5:$AX$102,8,FALSE)</f>
        <v>#N/A</v>
      </c>
    </row>
    <row r="14" spans="1:35" ht="15.5" customHeight="1" thickBot="1" x14ac:dyDescent="0.35">
      <c r="A14" s="18" t="str">
        <f t="shared" si="2"/>
        <v/>
      </c>
      <c r="B14" s="20" t="str">
        <f t="shared" si="3"/>
        <v/>
      </c>
      <c r="C14" s="19" t="str">
        <f t="shared" si="4"/>
        <v/>
      </c>
      <c r="D14" s="56" t="str">
        <f t="shared" si="0"/>
        <v/>
      </c>
      <c r="E14" s="19" t="str">
        <f t="shared" si="5"/>
        <v/>
      </c>
      <c r="F14" s="56" t="str">
        <f t="shared" si="1"/>
        <v/>
      </c>
      <c r="G14" s="21" t="str">
        <f t="shared" si="6"/>
        <v/>
      </c>
      <c r="AA14" s="68">
        <v>10</v>
      </c>
      <c r="AB14" s="68" t="str">
        <f t="shared" si="7"/>
        <v>Mercury10</v>
      </c>
      <c r="AC14" s="69" t="e">
        <f>VLOOKUP($AB14,Log!$AQ$5:$AX$102,2,FALSE)</f>
        <v>#N/A</v>
      </c>
      <c r="AD14" s="70" t="e">
        <f>VLOOKUP($AB14,Log!$AQ$5:$AX$102,3,FALSE)</f>
        <v>#N/A</v>
      </c>
      <c r="AE14" s="69" t="e">
        <f>VLOOKUP($AB14,Log!$AQ$5:$AX$102,4,FALSE)</f>
        <v>#N/A</v>
      </c>
      <c r="AF14" s="69" t="e">
        <f>VLOOKUP($AB14,Log!$AQ$5:$AX$102,5,FALSE)</f>
        <v>#N/A</v>
      </c>
      <c r="AG14" s="69" t="e">
        <f>VLOOKUP($AB14,Log!$AQ$5:$AX$102,6,FALSE)</f>
        <v>#N/A</v>
      </c>
      <c r="AH14" s="68" t="e">
        <f>VLOOKUP($AB14,Log!$AQ$5:$AX$102,7,FALSE)</f>
        <v>#N/A</v>
      </c>
      <c r="AI14" s="68" t="e">
        <f>VLOOKUP($AB14,Log!$AQ$5:$AX$102,8,FALSE)</f>
        <v>#N/A</v>
      </c>
    </row>
    <row r="15" spans="1:35" ht="15.5" customHeight="1" x14ac:dyDescent="0.3">
      <c r="A15" s="59" t="s">
        <v>26</v>
      </c>
      <c r="B15" s="9" t="str">
        <f>_xlfn.CONCAT(B16,B17)</f>
        <v>1 total fine</v>
      </c>
      <c r="C15" s="9">
        <f>SUM(C5:C14)</f>
        <v>10</v>
      </c>
      <c r="D15" s="9" t="str">
        <f>_xlfn.CONCAT(D16,D17)</f>
        <v>1 paid</v>
      </c>
      <c r="E15" s="9">
        <f>SUM(E5:E14)</f>
        <v>10</v>
      </c>
      <c r="F15" s="9" t="str">
        <f>_xlfn.CONCAT(F16,F17)</f>
        <v>0 unpaid</v>
      </c>
      <c r="G15" s="9">
        <f>SUM(G5:G14)</f>
        <v>0</v>
      </c>
    </row>
    <row r="16" spans="1:35" ht="15.5" customHeight="1" x14ac:dyDescent="0.3">
      <c r="B16" s="24">
        <f>COUNT(C5:C14)</f>
        <v>1</v>
      </c>
      <c r="D16" s="24">
        <f>COUNTIF(F5:F14,"&gt;0")</f>
        <v>1</v>
      </c>
      <c r="F16" s="24">
        <f>COUNTIF(G5:G14,"&gt;0")</f>
        <v>0</v>
      </c>
    </row>
    <row r="17" spans="2:6" ht="15.5" customHeight="1" x14ac:dyDescent="0.3">
      <c r="B17" s="25" t="str">
        <f>IF(B16=1," total fine"," total fines")</f>
        <v xml:space="preserve"> total fine</v>
      </c>
      <c r="D17" s="25" t="s">
        <v>37</v>
      </c>
      <c r="F17" s="26" t="s">
        <v>38</v>
      </c>
    </row>
  </sheetData>
  <sheetProtection sheet="1" selectLockedCells="1"/>
  <mergeCells count="1">
    <mergeCell ref="A1:G2"/>
  </mergeCells>
  <conditionalFormatting sqref="A5:G14">
    <cfRule type="expression" dxfId="2" priority="1">
      <formula>MOD(ROW(),2)=0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2A969-4145-452E-8135-34F0342C05C1}">
  <dimension ref="A1:AJ17"/>
  <sheetViews>
    <sheetView workbookViewId="0">
      <selection sqref="A1:G2"/>
    </sheetView>
  </sheetViews>
  <sheetFormatPr defaultRowHeight="15.5" customHeight="1" x14ac:dyDescent="0.3"/>
  <cols>
    <col min="1" max="1" width="12.5" style="4" customWidth="1"/>
    <col min="2" max="2" width="29.1640625" style="4" customWidth="1"/>
    <col min="3" max="3" width="12.5" style="5" customWidth="1"/>
    <col min="4" max="4" width="12.5" style="3" customWidth="1"/>
    <col min="5" max="5" width="12.5" style="5" customWidth="1"/>
    <col min="6" max="6" width="12.5" style="4" customWidth="1"/>
    <col min="7" max="7" width="12.5" style="5" customWidth="1"/>
    <col min="8" max="26" width="8.6640625" style="1"/>
    <col min="27" max="36" width="8.6640625" style="68"/>
    <col min="37" max="16384" width="8.6640625" style="1"/>
  </cols>
  <sheetData>
    <row r="1" spans="1:35" ht="15.5" customHeight="1" x14ac:dyDescent="0.3">
      <c r="A1" s="77" t="s">
        <v>41</v>
      </c>
      <c r="B1" s="78"/>
      <c r="C1" s="78"/>
      <c r="D1" s="78"/>
      <c r="E1" s="78"/>
      <c r="F1" s="78"/>
      <c r="G1" s="79"/>
    </row>
    <row r="2" spans="1:35" ht="15.5" customHeight="1" x14ac:dyDescent="0.3">
      <c r="A2" s="80"/>
      <c r="B2" s="81"/>
      <c r="C2" s="81"/>
      <c r="D2" s="81"/>
      <c r="E2" s="81"/>
      <c r="F2" s="81"/>
      <c r="G2" s="82"/>
      <c r="AA2" s="68" t="str">
        <f>LEFT(TRIM(A1),FIND(CHAR(1),SUBSTITUTE(TRIM(A1)," ",CHAR(1),LEN(TRIM(A1))-LEN(SUBSTITUTE(TRIM(A1)," ",""))-1)))</f>
        <v xml:space="preserve">PLANET PLUTO </v>
      </c>
    </row>
    <row r="3" spans="1:35" ht="15.5" customHeight="1" x14ac:dyDescent="0.3">
      <c r="A3" s="22" t="s">
        <v>0</v>
      </c>
      <c r="B3" s="10" t="s">
        <v>6</v>
      </c>
      <c r="C3" s="11" t="s">
        <v>31</v>
      </c>
      <c r="D3" s="12" t="s">
        <v>19</v>
      </c>
      <c r="E3" s="11" t="s">
        <v>5</v>
      </c>
      <c r="F3" s="10" t="s">
        <v>0</v>
      </c>
      <c r="G3" s="13" t="s">
        <v>5</v>
      </c>
      <c r="AA3" s="68" t="str">
        <f>TRIM(AA2)</f>
        <v>PLANET PLUTO</v>
      </c>
    </row>
    <row r="4" spans="1:35" ht="15.5" customHeight="1" x14ac:dyDescent="0.3">
      <c r="A4" s="22" t="s">
        <v>2</v>
      </c>
      <c r="B4" s="10" t="s">
        <v>7</v>
      </c>
      <c r="C4" s="11" t="s">
        <v>5</v>
      </c>
      <c r="D4" s="12" t="s">
        <v>20</v>
      </c>
      <c r="E4" s="11" t="s">
        <v>8</v>
      </c>
      <c r="F4" s="10" t="s">
        <v>8</v>
      </c>
      <c r="G4" s="13" t="s">
        <v>9</v>
      </c>
      <c r="AA4" s="68" t="str">
        <f>PROPER(AA3)</f>
        <v>Planet Pluto</v>
      </c>
    </row>
    <row r="5" spans="1:35" ht="15.5" customHeight="1" x14ac:dyDescent="0.3">
      <c r="A5" s="14">
        <f>IFERROR(AC5,"")</f>
        <v>44962</v>
      </c>
      <c r="B5" s="16" t="str">
        <f>IFERROR(AE5,"")</f>
        <v>missing scoresheet</v>
      </c>
      <c r="C5" s="15">
        <f>IFERROR(AD5,"")</f>
        <v>10</v>
      </c>
      <c r="D5" s="55">
        <f t="shared" ref="D5:D14" si="0">IFERROR(AF5,"")</f>
        <v>44972</v>
      </c>
      <c r="E5" s="15" t="str">
        <f>IFERROR(AH5,"")</f>
        <v/>
      </c>
      <c r="F5" s="55" t="str">
        <f t="shared" ref="F5:F14" si="1">IFERROR(AG5,"")</f>
        <v/>
      </c>
      <c r="G5" s="17">
        <f>IFERROR(AI5,"")</f>
        <v>10</v>
      </c>
      <c r="AA5" s="68">
        <v>1</v>
      </c>
      <c r="AB5" s="68" t="str">
        <f>_xlfn.CONCAT($AA$4,AA5)</f>
        <v>Planet Pluto1</v>
      </c>
      <c r="AC5" s="69">
        <f>VLOOKUP($AB5,Log!$AQ$5:$AX$102,2,FALSE)</f>
        <v>44962</v>
      </c>
      <c r="AD5" s="70">
        <f>VLOOKUP($AB5,Log!$AQ$5:$AX$102,3,FALSE)</f>
        <v>10</v>
      </c>
      <c r="AE5" s="69" t="str">
        <f>VLOOKUP($AB5,Log!$AQ$5:$AX$102,4,FALSE)</f>
        <v>missing scoresheet</v>
      </c>
      <c r="AF5" s="69">
        <f>VLOOKUP($AB5,Log!$AQ$5:$AX$102,5,FALSE)</f>
        <v>44972</v>
      </c>
      <c r="AG5" s="69" t="str">
        <f>VLOOKUP($AB5,Log!$AQ$5:$AX$102,6,FALSE)</f>
        <v/>
      </c>
      <c r="AH5" s="68" t="str">
        <f>VLOOKUP($AB5,Log!$AQ$5:$AX$102,7,FALSE)</f>
        <v/>
      </c>
      <c r="AI5" s="68">
        <f>VLOOKUP($AB5,Log!$AQ$5:$AX$102,8,FALSE)</f>
        <v>10</v>
      </c>
    </row>
    <row r="6" spans="1:35" ht="15.5" customHeight="1" x14ac:dyDescent="0.3">
      <c r="A6" s="14" t="str">
        <f t="shared" ref="A6:A14" si="2">IFERROR(AC6,"")</f>
        <v/>
      </c>
      <c r="B6" s="16" t="str">
        <f t="shared" ref="B6:B14" si="3">IFERROR(AE6,"")</f>
        <v/>
      </c>
      <c r="C6" s="15" t="str">
        <f t="shared" ref="C6:C14" si="4">IFERROR(AD6,"")</f>
        <v/>
      </c>
      <c r="D6" s="55" t="str">
        <f t="shared" si="0"/>
        <v/>
      </c>
      <c r="E6" s="15" t="str">
        <f t="shared" ref="E6:E14" si="5">IFERROR(AH6,"")</f>
        <v/>
      </c>
      <c r="F6" s="55" t="str">
        <f t="shared" si="1"/>
        <v/>
      </c>
      <c r="G6" s="17" t="str">
        <f t="shared" ref="G6:G14" si="6">IFERROR(AI6,"")</f>
        <v/>
      </c>
      <c r="AA6" s="68">
        <v>2</v>
      </c>
      <c r="AB6" s="68" t="str">
        <f t="shared" ref="AB6:AB14" si="7">_xlfn.CONCAT($AA$4,AA6)</f>
        <v>Planet Pluto2</v>
      </c>
      <c r="AC6" s="69" t="e">
        <f>VLOOKUP($AB6,Log!$AQ$5:$AX$102,2,FALSE)</f>
        <v>#N/A</v>
      </c>
      <c r="AD6" s="70" t="e">
        <f>VLOOKUP($AB6,Log!$AQ$5:$AX$102,3,FALSE)</f>
        <v>#N/A</v>
      </c>
      <c r="AE6" s="69" t="e">
        <f>VLOOKUP($AB6,Log!$AQ$5:$AX$102,4,FALSE)</f>
        <v>#N/A</v>
      </c>
      <c r="AF6" s="69" t="e">
        <f>VLOOKUP($AB6,Log!$AQ$5:$AX$102,5,FALSE)</f>
        <v>#N/A</v>
      </c>
      <c r="AG6" s="69" t="e">
        <f>VLOOKUP($AB6,Log!$AQ$5:$AX$102,6,FALSE)</f>
        <v>#N/A</v>
      </c>
      <c r="AH6" s="68" t="e">
        <f>VLOOKUP($AB6,Log!$AQ$5:$AX$102,7,FALSE)</f>
        <v>#N/A</v>
      </c>
      <c r="AI6" s="68" t="e">
        <f>VLOOKUP($AB6,Log!$AQ$5:$AX$102,8,FALSE)</f>
        <v>#N/A</v>
      </c>
    </row>
    <row r="7" spans="1:35" ht="15.5" customHeight="1" x14ac:dyDescent="0.3">
      <c r="A7" s="14" t="str">
        <f t="shared" si="2"/>
        <v/>
      </c>
      <c r="B7" s="16" t="str">
        <f t="shared" si="3"/>
        <v/>
      </c>
      <c r="C7" s="15" t="str">
        <f t="shared" si="4"/>
        <v/>
      </c>
      <c r="D7" s="55" t="str">
        <f t="shared" si="0"/>
        <v/>
      </c>
      <c r="E7" s="15" t="str">
        <f t="shared" si="5"/>
        <v/>
      </c>
      <c r="F7" s="55" t="str">
        <f t="shared" si="1"/>
        <v/>
      </c>
      <c r="G7" s="17" t="str">
        <f t="shared" si="6"/>
        <v/>
      </c>
      <c r="AA7" s="68">
        <v>3</v>
      </c>
      <c r="AB7" s="68" t="str">
        <f t="shared" si="7"/>
        <v>Planet Pluto3</v>
      </c>
      <c r="AC7" s="69" t="e">
        <f>VLOOKUP($AB7,Log!$AQ$5:$AX$102,2,FALSE)</f>
        <v>#N/A</v>
      </c>
      <c r="AD7" s="70" t="e">
        <f>VLOOKUP($AB7,Log!$AQ$5:$AX$102,3,FALSE)</f>
        <v>#N/A</v>
      </c>
      <c r="AE7" s="69" t="e">
        <f>VLOOKUP($AB7,Log!$AQ$5:$AX$102,4,FALSE)</f>
        <v>#N/A</v>
      </c>
      <c r="AF7" s="69" t="e">
        <f>VLOOKUP($AB7,Log!$AQ$5:$AX$102,5,FALSE)</f>
        <v>#N/A</v>
      </c>
      <c r="AG7" s="69" t="e">
        <f>VLOOKUP($AB7,Log!$AQ$5:$AX$102,6,FALSE)</f>
        <v>#N/A</v>
      </c>
      <c r="AH7" s="68" t="e">
        <f>VLOOKUP($AB7,Log!$AQ$5:$AX$102,7,FALSE)</f>
        <v>#N/A</v>
      </c>
      <c r="AI7" s="68" t="e">
        <f>VLOOKUP($AB7,Log!$AQ$5:$AX$102,8,FALSE)</f>
        <v>#N/A</v>
      </c>
    </row>
    <row r="8" spans="1:35" ht="15.5" customHeight="1" x14ac:dyDescent="0.3">
      <c r="A8" s="14" t="str">
        <f t="shared" si="2"/>
        <v/>
      </c>
      <c r="B8" s="16" t="str">
        <f t="shared" si="3"/>
        <v/>
      </c>
      <c r="C8" s="15" t="str">
        <f t="shared" si="4"/>
        <v/>
      </c>
      <c r="D8" s="55" t="str">
        <f t="shared" si="0"/>
        <v/>
      </c>
      <c r="E8" s="15" t="str">
        <f t="shared" si="5"/>
        <v/>
      </c>
      <c r="F8" s="55" t="str">
        <f t="shared" si="1"/>
        <v/>
      </c>
      <c r="G8" s="17" t="str">
        <f t="shared" si="6"/>
        <v/>
      </c>
      <c r="AA8" s="68">
        <v>4</v>
      </c>
      <c r="AB8" s="68" t="str">
        <f t="shared" si="7"/>
        <v>Planet Pluto4</v>
      </c>
      <c r="AC8" s="69" t="e">
        <f>VLOOKUP($AB8,Log!$AQ$5:$AX$102,2,FALSE)</f>
        <v>#N/A</v>
      </c>
      <c r="AD8" s="70" t="e">
        <f>VLOOKUP($AB8,Log!$AQ$5:$AX$102,3,FALSE)</f>
        <v>#N/A</v>
      </c>
      <c r="AE8" s="69" t="e">
        <f>VLOOKUP($AB8,Log!$AQ$5:$AX$102,4,FALSE)</f>
        <v>#N/A</v>
      </c>
      <c r="AF8" s="69" t="e">
        <f>VLOOKUP($AB8,Log!$AQ$5:$AX$102,5,FALSE)</f>
        <v>#N/A</v>
      </c>
      <c r="AG8" s="69" t="e">
        <f>VLOOKUP($AB8,Log!$AQ$5:$AX$102,6,FALSE)</f>
        <v>#N/A</v>
      </c>
      <c r="AH8" s="68" t="e">
        <f>VLOOKUP($AB8,Log!$AQ$5:$AX$102,7,FALSE)</f>
        <v>#N/A</v>
      </c>
      <c r="AI8" s="68" t="e">
        <f>VLOOKUP($AB8,Log!$AQ$5:$AX$102,8,FALSE)</f>
        <v>#N/A</v>
      </c>
    </row>
    <row r="9" spans="1:35" ht="15.5" customHeight="1" x14ac:dyDescent="0.3">
      <c r="A9" s="14" t="str">
        <f t="shared" si="2"/>
        <v/>
      </c>
      <c r="B9" s="16" t="str">
        <f t="shared" si="3"/>
        <v/>
      </c>
      <c r="C9" s="15" t="str">
        <f t="shared" si="4"/>
        <v/>
      </c>
      <c r="D9" s="55" t="str">
        <f t="shared" si="0"/>
        <v/>
      </c>
      <c r="E9" s="15" t="str">
        <f t="shared" si="5"/>
        <v/>
      </c>
      <c r="F9" s="55" t="str">
        <f t="shared" si="1"/>
        <v/>
      </c>
      <c r="G9" s="17" t="str">
        <f t="shared" si="6"/>
        <v/>
      </c>
      <c r="AA9" s="68">
        <v>5</v>
      </c>
      <c r="AB9" s="68" t="str">
        <f t="shared" si="7"/>
        <v>Planet Pluto5</v>
      </c>
      <c r="AC9" s="69" t="e">
        <f>VLOOKUP($AB9,Log!$AQ$5:$AX$102,2,FALSE)</f>
        <v>#N/A</v>
      </c>
      <c r="AD9" s="70" t="e">
        <f>VLOOKUP($AB9,Log!$AQ$5:$AX$102,3,FALSE)</f>
        <v>#N/A</v>
      </c>
      <c r="AE9" s="69" t="e">
        <f>VLOOKUP($AB9,Log!$AQ$5:$AX$102,4,FALSE)</f>
        <v>#N/A</v>
      </c>
      <c r="AF9" s="69" t="e">
        <f>VLOOKUP($AB9,Log!$AQ$5:$AX$102,5,FALSE)</f>
        <v>#N/A</v>
      </c>
      <c r="AG9" s="69" t="e">
        <f>VLOOKUP($AB9,Log!$AQ$5:$AX$102,6,FALSE)</f>
        <v>#N/A</v>
      </c>
      <c r="AH9" s="68" t="e">
        <f>VLOOKUP($AB9,Log!$AQ$5:$AX$102,7,FALSE)</f>
        <v>#N/A</v>
      </c>
      <c r="AI9" s="68" t="e">
        <f>VLOOKUP($AB9,Log!$AQ$5:$AX$102,8,FALSE)</f>
        <v>#N/A</v>
      </c>
    </row>
    <row r="10" spans="1:35" ht="15.5" customHeight="1" x14ac:dyDescent="0.3">
      <c r="A10" s="14" t="str">
        <f t="shared" si="2"/>
        <v/>
      </c>
      <c r="B10" s="16" t="str">
        <f t="shared" si="3"/>
        <v/>
      </c>
      <c r="C10" s="15" t="str">
        <f t="shared" si="4"/>
        <v/>
      </c>
      <c r="D10" s="55" t="str">
        <f t="shared" si="0"/>
        <v/>
      </c>
      <c r="E10" s="15" t="str">
        <f t="shared" si="5"/>
        <v/>
      </c>
      <c r="F10" s="55" t="str">
        <f t="shared" si="1"/>
        <v/>
      </c>
      <c r="G10" s="17" t="str">
        <f t="shared" si="6"/>
        <v/>
      </c>
      <c r="AA10" s="68">
        <v>6</v>
      </c>
      <c r="AB10" s="68" t="str">
        <f t="shared" si="7"/>
        <v>Planet Pluto6</v>
      </c>
      <c r="AC10" s="69" t="e">
        <f>VLOOKUP($AB10,Log!$AQ$5:$AX$102,2,FALSE)</f>
        <v>#N/A</v>
      </c>
      <c r="AD10" s="70" t="e">
        <f>VLOOKUP($AB10,Log!$AQ$5:$AX$102,3,FALSE)</f>
        <v>#N/A</v>
      </c>
      <c r="AE10" s="69" t="e">
        <f>VLOOKUP($AB10,Log!$AQ$5:$AX$102,4,FALSE)</f>
        <v>#N/A</v>
      </c>
      <c r="AF10" s="69" t="e">
        <f>VLOOKUP($AB10,Log!$AQ$5:$AX$102,5,FALSE)</f>
        <v>#N/A</v>
      </c>
      <c r="AG10" s="69" t="e">
        <f>VLOOKUP($AB10,Log!$AQ$5:$AX$102,6,FALSE)</f>
        <v>#N/A</v>
      </c>
      <c r="AH10" s="68" t="e">
        <f>VLOOKUP($AB10,Log!$AQ$5:$AX$102,7,FALSE)</f>
        <v>#N/A</v>
      </c>
      <c r="AI10" s="68" t="e">
        <f>VLOOKUP($AB10,Log!$AQ$5:$AX$102,8,FALSE)</f>
        <v>#N/A</v>
      </c>
    </row>
    <row r="11" spans="1:35" ht="15.5" customHeight="1" x14ac:dyDescent="0.3">
      <c r="A11" s="14" t="str">
        <f t="shared" si="2"/>
        <v/>
      </c>
      <c r="B11" s="16" t="str">
        <f t="shared" si="3"/>
        <v/>
      </c>
      <c r="C11" s="15" t="str">
        <f t="shared" si="4"/>
        <v/>
      </c>
      <c r="D11" s="55" t="str">
        <f t="shared" si="0"/>
        <v/>
      </c>
      <c r="E11" s="15" t="str">
        <f t="shared" si="5"/>
        <v/>
      </c>
      <c r="F11" s="55" t="str">
        <f t="shared" si="1"/>
        <v/>
      </c>
      <c r="G11" s="17" t="str">
        <f t="shared" si="6"/>
        <v/>
      </c>
      <c r="AA11" s="68">
        <v>7</v>
      </c>
      <c r="AB11" s="68" t="str">
        <f t="shared" si="7"/>
        <v>Planet Pluto7</v>
      </c>
      <c r="AC11" s="69" t="e">
        <f>VLOOKUP($AB11,Log!$AQ$5:$AX$102,2,FALSE)</f>
        <v>#N/A</v>
      </c>
      <c r="AD11" s="70" t="e">
        <f>VLOOKUP($AB11,Log!$AQ$5:$AX$102,3,FALSE)</f>
        <v>#N/A</v>
      </c>
      <c r="AE11" s="69" t="e">
        <f>VLOOKUP($AB11,Log!$AQ$5:$AX$102,4,FALSE)</f>
        <v>#N/A</v>
      </c>
      <c r="AF11" s="69" t="e">
        <f>VLOOKUP($AB11,Log!$AQ$5:$AX$102,5,FALSE)</f>
        <v>#N/A</v>
      </c>
      <c r="AG11" s="69" t="e">
        <f>VLOOKUP($AB11,Log!$AQ$5:$AX$102,6,FALSE)</f>
        <v>#N/A</v>
      </c>
      <c r="AH11" s="68" t="e">
        <f>VLOOKUP($AB11,Log!$AQ$5:$AX$102,7,FALSE)</f>
        <v>#N/A</v>
      </c>
      <c r="AI11" s="68" t="e">
        <f>VLOOKUP($AB11,Log!$AQ$5:$AX$102,8,FALSE)</f>
        <v>#N/A</v>
      </c>
    </row>
    <row r="12" spans="1:35" ht="15.5" customHeight="1" x14ac:dyDescent="0.3">
      <c r="A12" s="14" t="str">
        <f t="shared" si="2"/>
        <v/>
      </c>
      <c r="B12" s="16" t="str">
        <f t="shared" si="3"/>
        <v/>
      </c>
      <c r="C12" s="15" t="str">
        <f t="shared" si="4"/>
        <v/>
      </c>
      <c r="D12" s="55" t="str">
        <f t="shared" si="0"/>
        <v/>
      </c>
      <c r="E12" s="15" t="str">
        <f t="shared" si="5"/>
        <v/>
      </c>
      <c r="F12" s="55" t="str">
        <f t="shared" si="1"/>
        <v/>
      </c>
      <c r="G12" s="17" t="str">
        <f t="shared" si="6"/>
        <v/>
      </c>
      <c r="AA12" s="68">
        <v>8</v>
      </c>
      <c r="AB12" s="68" t="str">
        <f t="shared" si="7"/>
        <v>Planet Pluto8</v>
      </c>
      <c r="AC12" s="69" t="e">
        <f>VLOOKUP($AB12,Log!$AQ$5:$AX$102,2,FALSE)</f>
        <v>#N/A</v>
      </c>
      <c r="AD12" s="70" t="e">
        <f>VLOOKUP($AB12,Log!$AQ$5:$AX$102,3,FALSE)</f>
        <v>#N/A</v>
      </c>
      <c r="AE12" s="69" t="e">
        <f>VLOOKUP($AB12,Log!$AQ$5:$AX$102,4,FALSE)</f>
        <v>#N/A</v>
      </c>
      <c r="AF12" s="69" t="e">
        <f>VLOOKUP($AB12,Log!$AQ$5:$AX$102,5,FALSE)</f>
        <v>#N/A</v>
      </c>
      <c r="AG12" s="69" t="e">
        <f>VLOOKUP($AB12,Log!$AQ$5:$AX$102,6,FALSE)</f>
        <v>#N/A</v>
      </c>
      <c r="AH12" s="68" t="e">
        <f>VLOOKUP($AB12,Log!$AQ$5:$AX$102,7,FALSE)</f>
        <v>#N/A</v>
      </c>
      <c r="AI12" s="68" t="e">
        <f>VLOOKUP($AB12,Log!$AQ$5:$AX$102,8,FALSE)</f>
        <v>#N/A</v>
      </c>
    </row>
    <row r="13" spans="1:35" ht="15.5" customHeight="1" x14ac:dyDescent="0.3">
      <c r="A13" s="14" t="str">
        <f t="shared" si="2"/>
        <v/>
      </c>
      <c r="B13" s="16" t="str">
        <f t="shared" si="3"/>
        <v/>
      </c>
      <c r="C13" s="15" t="str">
        <f t="shared" si="4"/>
        <v/>
      </c>
      <c r="D13" s="55" t="str">
        <f t="shared" si="0"/>
        <v/>
      </c>
      <c r="E13" s="15" t="str">
        <f t="shared" si="5"/>
        <v/>
      </c>
      <c r="F13" s="55" t="str">
        <f t="shared" si="1"/>
        <v/>
      </c>
      <c r="G13" s="17" t="str">
        <f t="shared" si="6"/>
        <v/>
      </c>
      <c r="AA13" s="68">
        <v>9</v>
      </c>
      <c r="AB13" s="68" t="str">
        <f t="shared" si="7"/>
        <v>Planet Pluto9</v>
      </c>
      <c r="AC13" s="69" t="e">
        <f>VLOOKUP($AB13,Log!$AQ$5:$AX$102,2,FALSE)</f>
        <v>#N/A</v>
      </c>
      <c r="AD13" s="70" t="e">
        <f>VLOOKUP($AB13,Log!$AQ$5:$AX$102,3,FALSE)</f>
        <v>#N/A</v>
      </c>
      <c r="AE13" s="69" t="e">
        <f>VLOOKUP($AB13,Log!$AQ$5:$AX$102,4,FALSE)</f>
        <v>#N/A</v>
      </c>
      <c r="AF13" s="69" t="e">
        <f>VLOOKUP($AB13,Log!$AQ$5:$AX$102,5,FALSE)</f>
        <v>#N/A</v>
      </c>
      <c r="AG13" s="69" t="e">
        <f>VLOOKUP($AB13,Log!$AQ$5:$AX$102,6,FALSE)</f>
        <v>#N/A</v>
      </c>
      <c r="AH13" s="68" t="e">
        <f>VLOOKUP($AB13,Log!$AQ$5:$AX$102,7,FALSE)</f>
        <v>#N/A</v>
      </c>
      <c r="AI13" s="68" t="e">
        <f>VLOOKUP($AB13,Log!$AQ$5:$AX$102,8,FALSE)</f>
        <v>#N/A</v>
      </c>
    </row>
    <row r="14" spans="1:35" ht="15.5" customHeight="1" thickBot="1" x14ac:dyDescent="0.35">
      <c r="A14" s="18" t="str">
        <f t="shared" si="2"/>
        <v/>
      </c>
      <c r="B14" s="20" t="str">
        <f t="shared" si="3"/>
        <v/>
      </c>
      <c r="C14" s="19" t="str">
        <f t="shared" si="4"/>
        <v/>
      </c>
      <c r="D14" s="56" t="str">
        <f t="shared" si="0"/>
        <v/>
      </c>
      <c r="E14" s="19" t="str">
        <f t="shared" si="5"/>
        <v/>
      </c>
      <c r="F14" s="56" t="str">
        <f t="shared" si="1"/>
        <v/>
      </c>
      <c r="G14" s="21" t="str">
        <f t="shared" si="6"/>
        <v/>
      </c>
      <c r="AA14" s="68">
        <v>10</v>
      </c>
      <c r="AB14" s="68" t="str">
        <f t="shared" si="7"/>
        <v>Planet Pluto10</v>
      </c>
      <c r="AC14" s="69" t="e">
        <f>VLOOKUP($AB14,Log!$AQ$5:$AX$102,2,FALSE)</f>
        <v>#N/A</v>
      </c>
      <c r="AD14" s="70" t="e">
        <f>VLOOKUP($AB14,Log!$AQ$5:$AX$102,3,FALSE)</f>
        <v>#N/A</v>
      </c>
      <c r="AE14" s="69" t="e">
        <f>VLOOKUP($AB14,Log!$AQ$5:$AX$102,4,FALSE)</f>
        <v>#N/A</v>
      </c>
      <c r="AF14" s="69" t="e">
        <f>VLOOKUP($AB14,Log!$AQ$5:$AX$102,5,FALSE)</f>
        <v>#N/A</v>
      </c>
      <c r="AG14" s="69" t="e">
        <f>VLOOKUP($AB14,Log!$AQ$5:$AX$102,6,FALSE)</f>
        <v>#N/A</v>
      </c>
      <c r="AH14" s="68" t="e">
        <f>VLOOKUP($AB14,Log!$AQ$5:$AX$102,7,FALSE)</f>
        <v>#N/A</v>
      </c>
      <c r="AI14" s="68" t="e">
        <f>VLOOKUP($AB14,Log!$AQ$5:$AX$102,8,FALSE)</f>
        <v>#N/A</v>
      </c>
    </row>
    <row r="15" spans="1:35" ht="15.5" customHeight="1" x14ac:dyDescent="0.3">
      <c r="A15" s="59" t="s">
        <v>26</v>
      </c>
      <c r="B15" s="9" t="str">
        <f>_xlfn.CONCAT(B16,B17)</f>
        <v>1 total fine</v>
      </c>
      <c r="C15" s="9">
        <f>SUM(C5:C14)</f>
        <v>10</v>
      </c>
      <c r="D15" s="9" t="str">
        <f>_xlfn.CONCAT(D16,D17)</f>
        <v>0 paid</v>
      </c>
      <c r="E15" s="9">
        <f>SUM(E5:E14)</f>
        <v>0</v>
      </c>
      <c r="F15" s="9" t="str">
        <f>_xlfn.CONCAT(F16,F17)</f>
        <v>1 unpaid</v>
      </c>
      <c r="G15" s="9">
        <f>SUM(G5:G14)</f>
        <v>10</v>
      </c>
    </row>
    <row r="16" spans="1:35" ht="15.5" customHeight="1" x14ac:dyDescent="0.3">
      <c r="B16" s="24">
        <f>COUNT(C5:C14)</f>
        <v>1</v>
      </c>
      <c r="D16" s="24">
        <f>COUNTIF(F5:F14,"&gt;0")</f>
        <v>0</v>
      </c>
      <c r="F16" s="24">
        <f>COUNTIF(G5:G14,"&gt;0")</f>
        <v>1</v>
      </c>
    </row>
    <row r="17" spans="2:6" ht="15.5" customHeight="1" x14ac:dyDescent="0.3">
      <c r="B17" s="25" t="str">
        <f>IF(B16=1," total fine"," total fines")</f>
        <v xml:space="preserve"> total fine</v>
      </c>
      <c r="D17" s="25" t="s">
        <v>37</v>
      </c>
      <c r="F17" s="26" t="s">
        <v>38</v>
      </c>
    </row>
  </sheetData>
  <sheetProtection sheet="1" selectLockedCells="1"/>
  <mergeCells count="1">
    <mergeCell ref="A1:G2"/>
  </mergeCells>
  <conditionalFormatting sqref="A5:G14">
    <cfRule type="expression" dxfId="1" priority="1">
      <formula>MOD(ROW(),2)=0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5DE81-7906-4290-9A76-EF30E9E66FAD}">
  <dimension ref="A1:AJ17"/>
  <sheetViews>
    <sheetView tabSelected="1" workbookViewId="0">
      <selection sqref="A1:G2"/>
    </sheetView>
  </sheetViews>
  <sheetFormatPr defaultRowHeight="15.5" customHeight="1" x14ac:dyDescent="0.3"/>
  <cols>
    <col min="1" max="1" width="12.5" style="4" customWidth="1"/>
    <col min="2" max="2" width="29.1640625" style="4" customWidth="1"/>
    <col min="3" max="3" width="12.5" style="5" customWidth="1"/>
    <col min="4" max="4" width="12.5" style="3" customWidth="1"/>
    <col min="5" max="5" width="12.5" style="5" customWidth="1"/>
    <col min="6" max="6" width="12.5" style="4" customWidth="1"/>
    <col min="7" max="7" width="12.5" style="5" customWidth="1"/>
    <col min="8" max="26" width="8.6640625" style="1"/>
    <col min="27" max="27" width="8.75" style="68" bestFit="1" customWidth="1"/>
    <col min="28" max="28" width="8.6640625" style="68"/>
    <col min="29" max="29" width="9.75" style="68" bestFit="1" customWidth="1"/>
    <col min="30" max="35" width="8.75" style="68" bestFit="1" customWidth="1"/>
    <col min="36" max="36" width="8.6640625" style="68"/>
    <col min="37" max="16384" width="8.6640625" style="1"/>
  </cols>
  <sheetData>
    <row r="1" spans="1:35" ht="15.5" customHeight="1" x14ac:dyDescent="0.3">
      <c r="A1" s="77" t="s">
        <v>42</v>
      </c>
      <c r="B1" s="78"/>
      <c r="C1" s="78"/>
      <c r="D1" s="78"/>
      <c r="E1" s="78"/>
      <c r="F1" s="78"/>
      <c r="G1" s="79"/>
    </row>
    <row r="2" spans="1:35" ht="15.5" customHeight="1" x14ac:dyDescent="0.3">
      <c r="A2" s="80"/>
      <c r="B2" s="81"/>
      <c r="C2" s="81"/>
      <c r="D2" s="81"/>
      <c r="E2" s="81"/>
      <c r="F2" s="81"/>
      <c r="G2" s="82"/>
      <c r="AA2" s="68" t="str">
        <f>LEFT(TRIM(A1),FIND(CHAR(1),SUBSTITUTE(TRIM(A1)," ",CHAR(1),LEN(TRIM(A1))-LEN(SUBSTITUTE(TRIM(A1)," ",""))-1)))</f>
        <v xml:space="preserve">WEST JUPITER </v>
      </c>
    </row>
    <row r="3" spans="1:35" ht="15.5" customHeight="1" x14ac:dyDescent="0.3">
      <c r="A3" s="22" t="s">
        <v>0</v>
      </c>
      <c r="B3" s="10" t="s">
        <v>6</v>
      </c>
      <c r="C3" s="11" t="s">
        <v>31</v>
      </c>
      <c r="D3" s="12" t="s">
        <v>19</v>
      </c>
      <c r="E3" s="11" t="s">
        <v>5</v>
      </c>
      <c r="F3" s="10" t="s">
        <v>0</v>
      </c>
      <c r="G3" s="13" t="s">
        <v>5</v>
      </c>
      <c r="AA3" s="68" t="str">
        <f>TRIM(AA2)</f>
        <v>WEST JUPITER</v>
      </c>
    </row>
    <row r="4" spans="1:35" ht="15.5" customHeight="1" x14ac:dyDescent="0.3">
      <c r="A4" s="22" t="s">
        <v>2</v>
      </c>
      <c r="B4" s="10" t="s">
        <v>7</v>
      </c>
      <c r="C4" s="11" t="s">
        <v>5</v>
      </c>
      <c r="D4" s="12" t="s">
        <v>20</v>
      </c>
      <c r="E4" s="11" t="s">
        <v>8</v>
      </c>
      <c r="F4" s="10" t="s">
        <v>8</v>
      </c>
      <c r="G4" s="13" t="s">
        <v>9</v>
      </c>
      <c r="AA4" s="68" t="str">
        <f>PROPER(AA3)</f>
        <v>West Jupiter</v>
      </c>
    </row>
    <row r="5" spans="1:35" ht="15.5" customHeight="1" x14ac:dyDescent="0.3">
      <c r="A5" s="14">
        <f>IFERROR(AC5,"")</f>
        <v>44878</v>
      </c>
      <c r="B5" s="16" t="str">
        <f>IFERROR(AE5,"")</f>
        <v>missing scoresheet</v>
      </c>
      <c r="C5" s="15">
        <f>IFERROR(AD5,"")</f>
        <v>10</v>
      </c>
      <c r="D5" s="55">
        <f t="shared" ref="D5:D14" si="0">IFERROR(AF5,"")</f>
        <v>44972</v>
      </c>
      <c r="E5" s="15">
        <f>IFERROR(AH5,"")</f>
        <v>10</v>
      </c>
      <c r="F5" s="55">
        <f t="shared" ref="F5:F14" si="1">IFERROR(AG5,"")</f>
        <v>44962</v>
      </c>
      <c r="G5" s="17">
        <f>IFERROR(AI5,"")</f>
        <v>0</v>
      </c>
      <c r="AA5" s="68">
        <v>1</v>
      </c>
      <c r="AB5" s="68" t="str">
        <f>_xlfn.CONCAT($AA$4,AA5)</f>
        <v>West Jupiter1</v>
      </c>
      <c r="AC5" s="69">
        <f>VLOOKUP($AB5,Log!$AQ$5:$AX$102,2,FALSE)</f>
        <v>44878</v>
      </c>
      <c r="AD5" s="70">
        <f>VLOOKUP($AB5,Log!$AQ$5:$AX$102,3,FALSE)</f>
        <v>10</v>
      </c>
      <c r="AE5" s="69" t="str">
        <f>VLOOKUP($AB5,Log!$AQ$5:$AX$102,4,FALSE)</f>
        <v>missing scoresheet</v>
      </c>
      <c r="AF5" s="69">
        <f>VLOOKUP($AB5,Log!$AQ$5:$AX$102,5,FALSE)</f>
        <v>44972</v>
      </c>
      <c r="AG5" s="69">
        <f>VLOOKUP($AB5,Log!$AQ$5:$AX$102,6,FALSE)</f>
        <v>44962</v>
      </c>
      <c r="AH5" s="68">
        <f>VLOOKUP($AB5,Log!$AQ$5:$AX$102,7,FALSE)</f>
        <v>10</v>
      </c>
      <c r="AI5" s="68">
        <f>VLOOKUP($AB5,Log!$AQ$5:$AX$102,8,FALSE)</f>
        <v>0</v>
      </c>
    </row>
    <row r="6" spans="1:35" ht="15.5" customHeight="1" x14ac:dyDescent="0.3">
      <c r="A6" s="14" t="str">
        <f t="shared" ref="A6:A14" si="2">IFERROR(AC6,"")</f>
        <v/>
      </c>
      <c r="B6" s="16" t="str">
        <f t="shared" ref="B6:B14" si="3">IFERROR(AE6,"")</f>
        <v/>
      </c>
      <c r="C6" s="15" t="str">
        <f t="shared" ref="C6:C14" si="4">IFERROR(AD6,"")</f>
        <v/>
      </c>
      <c r="D6" s="55" t="str">
        <f t="shared" si="0"/>
        <v/>
      </c>
      <c r="E6" s="15" t="str">
        <f t="shared" ref="E6:E14" si="5">IFERROR(AH6,"")</f>
        <v/>
      </c>
      <c r="F6" s="55" t="str">
        <f t="shared" si="1"/>
        <v/>
      </c>
      <c r="G6" s="17" t="str">
        <f t="shared" ref="G6:G14" si="6">IFERROR(AI6,"")</f>
        <v/>
      </c>
      <c r="AA6" s="68">
        <v>2</v>
      </c>
      <c r="AB6" s="68" t="str">
        <f t="shared" ref="AB6:AB14" si="7">_xlfn.CONCAT($AA$4,AA6)</f>
        <v>West Jupiter2</v>
      </c>
      <c r="AC6" s="69" t="e">
        <f>VLOOKUP($AB6,Log!$AQ$5:$AX$102,2,FALSE)</f>
        <v>#N/A</v>
      </c>
      <c r="AD6" s="70" t="e">
        <f>VLOOKUP($AB6,Log!$AQ$5:$AX$102,3,FALSE)</f>
        <v>#N/A</v>
      </c>
      <c r="AE6" s="69" t="e">
        <f>VLOOKUP($AB6,Log!$AQ$5:$AX$102,4,FALSE)</f>
        <v>#N/A</v>
      </c>
      <c r="AF6" s="69" t="e">
        <f>VLOOKUP($AB6,Log!$AQ$5:$AX$102,5,FALSE)</f>
        <v>#N/A</v>
      </c>
      <c r="AG6" s="69" t="e">
        <f>VLOOKUP($AB6,Log!$AQ$5:$AX$102,6,FALSE)</f>
        <v>#N/A</v>
      </c>
      <c r="AH6" s="68" t="e">
        <f>VLOOKUP($AB6,Log!$AQ$5:$AX$102,7,FALSE)</f>
        <v>#N/A</v>
      </c>
      <c r="AI6" s="68" t="e">
        <f>VLOOKUP($AB6,Log!$AQ$5:$AX$102,8,FALSE)</f>
        <v>#N/A</v>
      </c>
    </row>
    <row r="7" spans="1:35" ht="15.5" customHeight="1" x14ac:dyDescent="0.3">
      <c r="A7" s="14" t="str">
        <f t="shared" si="2"/>
        <v/>
      </c>
      <c r="B7" s="16" t="str">
        <f t="shared" si="3"/>
        <v/>
      </c>
      <c r="C7" s="15" t="str">
        <f t="shared" si="4"/>
        <v/>
      </c>
      <c r="D7" s="55" t="str">
        <f t="shared" si="0"/>
        <v/>
      </c>
      <c r="E7" s="15" t="str">
        <f t="shared" si="5"/>
        <v/>
      </c>
      <c r="F7" s="55" t="str">
        <f t="shared" si="1"/>
        <v/>
      </c>
      <c r="G7" s="17" t="str">
        <f t="shared" si="6"/>
        <v/>
      </c>
      <c r="AA7" s="68">
        <v>3</v>
      </c>
      <c r="AB7" s="68" t="str">
        <f t="shared" si="7"/>
        <v>West Jupiter3</v>
      </c>
      <c r="AC7" s="69" t="e">
        <f>VLOOKUP($AB7,Log!$AQ$5:$AX$102,2,FALSE)</f>
        <v>#N/A</v>
      </c>
      <c r="AD7" s="70" t="e">
        <f>VLOOKUP($AB7,Log!$AQ$5:$AX$102,3,FALSE)</f>
        <v>#N/A</v>
      </c>
      <c r="AE7" s="69" t="e">
        <f>VLOOKUP($AB7,Log!$AQ$5:$AX$102,4,FALSE)</f>
        <v>#N/A</v>
      </c>
      <c r="AF7" s="69" t="e">
        <f>VLOOKUP($AB7,Log!$AQ$5:$AX$102,5,FALSE)</f>
        <v>#N/A</v>
      </c>
      <c r="AG7" s="69" t="e">
        <f>VLOOKUP($AB7,Log!$AQ$5:$AX$102,6,FALSE)</f>
        <v>#N/A</v>
      </c>
      <c r="AH7" s="68" t="e">
        <f>VLOOKUP($AB7,Log!$AQ$5:$AX$102,7,FALSE)</f>
        <v>#N/A</v>
      </c>
      <c r="AI7" s="68" t="e">
        <f>VLOOKUP($AB7,Log!$AQ$5:$AX$102,8,FALSE)</f>
        <v>#N/A</v>
      </c>
    </row>
    <row r="8" spans="1:35" ht="15.5" customHeight="1" x14ac:dyDescent="0.3">
      <c r="A8" s="14" t="str">
        <f t="shared" si="2"/>
        <v/>
      </c>
      <c r="B8" s="16" t="str">
        <f t="shared" si="3"/>
        <v/>
      </c>
      <c r="C8" s="15" t="str">
        <f t="shared" si="4"/>
        <v/>
      </c>
      <c r="D8" s="55" t="str">
        <f t="shared" si="0"/>
        <v/>
      </c>
      <c r="E8" s="15" t="str">
        <f t="shared" si="5"/>
        <v/>
      </c>
      <c r="F8" s="55" t="str">
        <f t="shared" si="1"/>
        <v/>
      </c>
      <c r="G8" s="17" t="str">
        <f t="shared" si="6"/>
        <v/>
      </c>
      <c r="AA8" s="68">
        <v>4</v>
      </c>
      <c r="AB8" s="68" t="str">
        <f t="shared" si="7"/>
        <v>West Jupiter4</v>
      </c>
      <c r="AC8" s="69" t="e">
        <f>VLOOKUP($AB8,Log!$AQ$5:$AX$102,2,FALSE)</f>
        <v>#N/A</v>
      </c>
      <c r="AD8" s="70" t="e">
        <f>VLOOKUP($AB8,Log!$AQ$5:$AX$102,3,FALSE)</f>
        <v>#N/A</v>
      </c>
      <c r="AE8" s="69" t="e">
        <f>VLOOKUP($AB8,Log!$AQ$5:$AX$102,4,FALSE)</f>
        <v>#N/A</v>
      </c>
      <c r="AF8" s="69" t="e">
        <f>VLOOKUP($AB8,Log!$AQ$5:$AX$102,5,FALSE)</f>
        <v>#N/A</v>
      </c>
      <c r="AG8" s="69" t="e">
        <f>VLOOKUP($AB8,Log!$AQ$5:$AX$102,6,FALSE)</f>
        <v>#N/A</v>
      </c>
      <c r="AH8" s="68" t="e">
        <f>VLOOKUP($AB8,Log!$AQ$5:$AX$102,7,FALSE)</f>
        <v>#N/A</v>
      </c>
      <c r="AI8" s="68" t="e">
        <f>VLOOKUP($AB8,Log!$AQ$5:$AX$102,8,FALSE)</f>
        <v>#N/A</v>
      </c>
    </row>
    <row r="9" spans="1:35" ht="15.5" customHeight="1" x14ac:dyDescent="0.3">
      <c r="A9" s="14" t="str">
        <f t="shared" si="2"/>
        <v/>
      </c>
      <c r="B9" s="16" t="str">
        <f t="shared" si="3"/>
        <v/>
      </c>
      <c r="C9" s="15" t="str">
        <f t="shared" si="4"/>
        <v/>
      </c>
      <c r="D9" s="55" t="str">
        <f t="shared" si="0"/>
        <v/>
      </c>
      <c r="E9" s="15" t="str">
        <f t="shared" si="5"/>
        <v/>
      </c>
      <c r="F9" s="55" t="str">
        <f t="shared" si="1"/>
        <v/>
      </c>
      <c r="G9" s="17" t="str">
        <f t="shared" si="6"/>
        <v/>
      </c>
      <c r="AA9" s="68">
        <v>5</v>
      </c>
      <c r="AB9" s="68" t="str">
        <f t="shared" si="7"/>
        <v>West Jupiter5</v>
      </c>
      <c r="AC9" s="69" t="e">
        <f>VLOOKUP($AB9,Log!$AQ$5:$AX$102,2,FALSE)</f>
        <v>#N/A</v>
      </c>
      <c r="AD9" s="70" t="e">
        <f>VLOOKUP($AB9,Log!$AQ$5:$AX$102,3,FALSE)</f>
        <v>#N/A</v>
      </c>
      <c r="AE9" s="69" t="e">
        <f>VLOOKUP($AB9,Log!$AQ$5:$AX$102,4,FALSE)</f>
        <v>#N/A</v>
      </c>
      <c r="AF9" s="69" t="e">
        <f>VLOOKUP($AB9,Log!$AQ$5:$AX$102,5,FALSE)</f>
        <v>#N/A</v>
      </c>
      <c r="AG9" s="69" t="e">
        <f>VLOOKUP($AB9,Log!$AQ$5:$AX$102,6,FALSE)</f>
        <v>#N/A</v>
      </c>
      <c r="AH9" s="68" t="e">
        <f>VLOOKUP($AB9,Log!$AQ$5:$AX$102,7,FALSE)</f>
        <v>#N/A</v>
      </c>
      <c r="AI9" s="68" t="e">
        <f>VLOOKUP($AB9,Log!$AQ$5:$AX$102,8,FALSE)</f>
        <v>#N/A</v>
      </c>
    </row>
    <row r="10" spans="1:35" ht="15.5" customHeight="1" x14ac:dyDescent="0.3">
      <c r="A10" s="14" t="str">
        <f t="shared" si="2"/>
        <v/>
      </c>
      <c r="B10" s="16" t="str">
        <f t="shared" si="3"/>
        <v/>
      </c>
      <c r="C10" s="15" t="str">
        <f t="shared" si="4"/>
        <v/>
      </c>
      <c r="D10" s="55" t="str">
        <f t="shared" si="0"/>
        <v/>
      </c>
      <c r="E10" s="15" t="str">
        <f t="shared" si="5"/>
        <v/>
      </c>
      <c r="F10" s="55" t="str">
        <f t="shared" si="1"/>
        <v/>
      </c>
      <c r="G10" s="17" t="str">
        <f t="shared" si="6"/>
        <v/>
      </c>
      <c r="AA10" s="68">
        <v>6</v>
      </c>
      <c r="AB10" s="68" t="str">
        <f t="shared" si="7"/>
        <v>West Jupiter6</v>
      </c>
      <c r="AC10" s="69" t="e">
        <f>VLOOKUP($AB10,Log!$AQ$5:$AX$102,2,FALSE)</f>
        <v>#N/A</v>
      </c>
      <c r="AD10" s="70" t="e">
        <f>VLOOKUP($AB10,Log!$AQ$5:$AX$102,3,FALSE)</f>
        <v>#N/A</v>
      </c>
      <c r="AE10" s="69" t="e">
        <f>VLOOKUP($AB10,Log!$AQ$5:$AX$102,4,FALSE)</f>
        <v>#N/A</v>
      </c>
      <c r="AF10" s="69" t="e">
        <f>VLOOKUP($AB10,Log!$AQ$5:$AX$102,5,FALSE)</f>
        <v>#N/A</v>
      </c>
      <c r="AG10" s="69" t="e">
        <f>VLOOKUP($AB10,Log!$AQ$5:$AX$102,6,FALSE)</f>
        <v>#N/A</v>
      </c>
      <c r="AH10" s="68" t="e">
        <f>VLOOKUP($AB10,Log!$AQ$5:$AX$102,7,FALSE)</f>
        <v>#N/A</v>
      </c>
      <c r="AI10" s="68" t="e">
        <f>VLOOKUP($AB10,Log!$AQ$5:$AX$102,8,FALSE)</f>
        <v>#N/A</v>
      </c>
    </row>
    <row r="11" spans="1:35" ht="15.5" customHeight="1" x14ac:dyDescent="0.3">
      <c r="A11" s="14" t="str">
        <f t="shared" si="2"/>
        <v/>
      </c>
      <c r="B11" s="16" t="str">
        <f t="shared" si="3"/>
        <v/>
      </c>
      <c r="C11" s="15" t="str">
        <f t="shared" si="4"/>
        <v/>
      </c>
      <c r="D11" s="55" t="str">
        <f t="shared" si="0"/>
        <v/>
      </c>
      <c r="E11" s="15" t="str">
        <f t="shared" si="5"/>
        <v/>
      </c>
      <c r="F11" s="55" t="str">
        <f t="shared" si="1"/>
        <v/>
      </c>
      <c r="G11" s="17" t="str">
        <f t="shared" si="6"/>
        <v/>
      </c>
      <c r="AA11" s="68">
        <v>7</v>
      </c>
      <c r="AB11" s="68" t="str">
        <f t="shared" si="7"/>
        <v>West Jupiter7</v>
      </c>
      <c r="AC11" s="69" t="e">
        <f>VLOOKUP($AB11,Log!$AQ$5:$AX$102,2,FALSE)</f>
        <v>#N/A</v>
      </c>
      <c r="AD11" s="70" t="e">
        <f>VLOOKUP($AB11,Log!$AQ$5:$AX$102,3,FALSE)</f>
        <v>#N/A</v>
      </c>
      <c r="AE11" s="69" t="e">
        <f>VLOOKUP($AB11,Log!$AQ$5:$AX$102,4,FALSE)</f>
        <v>#N/A</v>
      </c>
      <c r="AF11" s="69" t="e">
        <f>VLOOKUP($AB11,Log!$AQ$5:$AX$102,5,FALSE)</f>
        <v>#N/A</v>
      </c>
      <c r="AG11" s="69" t="e">
        <f>VLOOKUP($AB11,Log!$AQ$5:$AX$102,6,FALSE)</f>
        <v>#N/A</v>
      </c>
      <c r="AH11" s="68" t="e">
        <f>VLOOKUP($AB11,Log!$AQ$5:$AX$102,7,FALSE)</f>
        <v>#N/A</v>
      </c>
      <c r="AI11" s="68" t="e">
        <f>VLOOKUP($AB11,Log!$AQ$5:$AX$102,8,FALSE)</f>
        <v>#N/A</v>
      </c>
    </row>
    <row r="12" spans="1:35" ht="15.5" customHeight="1" x14ac:dyDescent="0.3">
      <c r="A12" s="14" t="str">
        <f t="shared" si="2"/>
        <v/>
      </c>
      <c r="B12" s="16" t="str">
        <f t="shared" si="3"/>
        <v/>
      </c>
      <c r="C12" s="15" t="str">
        <f t="shared" si="4"/>
        <v/>
      </c>
      <c r="D12" s="55" t="str">
        <f t="shared" si="0"/>
        <v/>
      </c>
      <c r="E12" s="15" t="str">
        <f t="shared" si="5"/>
        <v/>
      </c>
      <c r="F12" s="55" t="str">
        <f t="shared" si="1"/>
        <v/>
      </c>
      <c r="G12" s="17" t="str">
        <f t="shared" si="6"/>
        <v/>
      </c>
      <c r="AA12" s="68">
        <v>8</v>
      </c>
      <c r="AB12" s="68" t="str">
        <f t="shared" si="7"/>
        <v>West Jupiter8</v>
      </c>
      <c r="AC12" s="69" t="e">
        <f>VLOOKUP($AB12,Log!$AQ$5:$AX$102,2,FALSE)</f>
        <v>#N/A</v>
      </c>
      <c r="AD12" s="70" t="e">
        <f>VLOOKUP($AB12,Log!$AQ$5:$AX$102,3,FALSE)</f>
        <v>#N/A</v>
      </c>
      <c r="AE12" s="69" t="e">
        <f>VLOOKUP($AB12,Log!$AQ$5:$AX$102,4,FALSE)</f>
        <v>#N/A</v>
      </c>
      <c r="AF12" s="69" t="e">
        <f>VLOOKUP($AB12,Log!$AQ$5:$AX$102,5,FALSE)</f>
        <v>#N/A</v>
      </c>
      <c r="AG12" s="69" t="e">
        <f>VLOOKUP($AB12,Log!$AQ$5:$AX$102,6,FALSE)</f>
        <v>#N/A</v>
      </c>
      <c r="AH12" s="68" t="e">
        <f>VLOOKUP($AB12,Log!$AQ$5:$AX$102,7,FALSE)</f>
        <v>#N/A</v>
      </c>
      <c r="AI12" s="68" t="e">
        <f>VLOOKUP($AB12,Log!$AQ$5:$AX$102,8,FALSE)</f>
        <v>#N/A</v>
      </c>
    </row>
    <row r="13" spans="1:35" ht="15.5" customHeight="1" x14ac:dyDescent="0.3">
      <c r="A13" s="14" t="str">
        <f t="shared" si="2"/>
        <v/>
      </c>
      <c r="B13" s="16" t="str">
        <f t="shared" si="3"/>
        <v/>
      </c>
      <c r="C13" s="15" t="str">
        <f t="shared" si="4"/>
        <v/>
      </c>
      <c r="D13" s="55" t="str">
        <f t="shared" si="0"/>
        <v/>
      </c>
      <c r="E13" s="15" t="str">
        <f t="shared" si="5"/>
        <v/>
      </c>
      <c r="F13" s="55" t="str">
        <f t="shared" si="1"/>
        <v/>
      </c>
      <c r="G13" s="17" t="str">
        <f t="shared" si="6"/>
        <v/>
      </c>
      <c r="AA13" s="68">
        <v>9</v>
      </c>
      <c r="AB13" s="68" t="str">
        <f t="shared" si="7"/>
        <v>West Jupiter9</v>
      </c>
      <c r="AC13" s="69" t="e">
        <f>VLOOKUP($AB13,Log!$AQ$5:$AX$102,2,FALSE)</f>
        <v>#N/A</v>
      </c>
      <c r="AD13" s="70" t="e">
        <f>VLOOKUP($AB13,Log!$AQ$5:$AX$102,3,FALSE)</f>
        <v>#N/A</v>
      </c>
      <c r="AE13" s="69" t="e">
        <f>VLOOKUP($AB13,Log!$AQ$5:$AX$102,4,FALSE)</f>
        <v>#N/A</v>
      </c>
      <c r="AF13" s="69" t="e">
        <f>VLOOKUP($AB13,Log!$AQ$5:$AX$102,5,FALSE)</f>
        <v>#N/A</v>
      </c>
      <c r="AG13" s="69" t="e">
        <f>VLOOKUP($AB13,Log!$AQ$5:$AX$102,6,FALSE)</f>
        <v>#N/A</v>
      </c>
      <c r="AH13" s="68" t="e">
        <f>VLOOKUP($AB13,Log!$AQ$5:$AX$102,7,FALSE)</f>
        <v>#N/A</v>
      </c>
      <c r="AI13" s="68" t="e">
        <f>VLOOKUP($AB13,Log!$AQ$5:$AX$102,8,FALSE)</f>
        <v>#N/A</v>
      </c>
    </row>
    <row r="14" spans="1:35" ht="15.5" customHeight="1" thickBot="1" x14ac:dyDescent="0.35">
      <c r="A14" s="18" t="str">
        <f t="shared" si="2"/>
        <v/>
      </c>
      <c r="B14" s="20" t="str">
        <f t="shared" si="3"/>
        <v/>
      </c>
      <c r="C14" s="19" t="str">
        <f t="shared" si="4"/>
        <v/>
      </c>
      <c r="D14" s="56" t="str">
        <f t="shared" si="0"/>
        <v/>
      </c>
      <c r="E14" s="19" t="str">
        <f t="shared" si="5"/>
        <v/>
      </c>
      <c r="F14" s="56" t="str">
        <f t="shared" si="1"/>
        <v/>
      </c>
      <c r="G14" s="21" t="str">
        <f t="shared" si="6"/>
        <v/>
      </c>
      <c r="AA14" s="68">
        <v>10</v>
      </c>
      <c r="AB14" s="68" t="str">
        <f t="shared" si="7"/>
        <v>West Jupiter10</v>
      </c>
      <c r="AC14" s="69" t="e">
        <f>VLOOKUP($AB14,Log!$AQ$5:$AX$102,2,FALSE)</f>
        <v>#N/A</v>
      </c>
      <c r="AD14" s="70" t="e">
        <f>VLOOKUP($AB14,Log!$AQ$5:$AX$102,3,FALSE)</f>
        <v>#N/A</v>
      </c>
      <c r="AE14" s="69" t="e">
        <f>VLOOKUP($AB14,Log!$AQ$5:$AX$102,4,FALSE)</f>
        <v>#N/A</v>
      </c>
      <c r="AF14" s="69" t="e">
        <f>VLOOKUP($AB14,Log!$AQ$5:$AX$102,5,FALSE)</f>
        <v>#N/A</v>
      </c>
      <c r="AG14" s="69" t="e">
        <f>VLOOKUP($AB14,Log!$AQ$5:$AX$102,6,FALSE)</f>
        <v>#N/A</v>
      </c>
      <c r="AH14" s="68" t="e">
        <f>VLOOKUP($AB14,Log!$AQ$5:$AX$102,7,FALSE)</f>
        <v>#N/A</v>
      </c>
      <c r="AI14" s="68" t="e">
        <f>VLOOKUP($AB14,Log!$AQ$5:$AX$102,8,FALSE)</f>
        <v>#N/A</v>
      </c>
    </row>
    <row r="15" spans="1:35" ht="15.5" customHeight="1" x14ac:dyDescent="0.3">
      <c r="A15" s="59" t="s">
        <v>26</v>
      </c>
      <c r="B15" s="9" t="str">
        <f>_xlfn.CONCAT(B16,B17)</f>
        <v>1 total fine</v>
      </c>
      <c r="C15" s="9">
        <f>SUM(C5:C14)</f>
        <v>10</v>
      </c>
      <c r="D15" s="9" t="str">
        <f>_xlfn.CONCAT(D16,D17)</f>
        <v>1 paid</v>
      </c>
      <c r="E15" s="9">
        <f>SUM(E5:E14)</f>
        <v>10</v>
      </c>
      <c r="F15" s="9" t="str">
        <f>_xlfn.CONCAT(F16,F17)</f>
        <v>0 unpaid</v>
      </c>
      <c r="G15" s="9">
        <f>SUM(G5:G14)</f>
        <v>0</v>
      </c>
    </row>
    <row r="16" spans="1:35" ht="15.5" customHeight="1" x14ac:dyDescent="0.3">
      <c r="B16" s="24">
        <f>COUNT(C5:C14)</f>
        <v>1</v>
      </c>
      <c r="D16" s="24">
        <f>COUNTIF(F5:F14,"&gt;0")</f>
        <v>1</v>
      </c>
      <c r="F16" s="24">
        <f>COUNTIF(G5:G14,"&gt;0")</f>
        <v>0</v>
      </c>
    </row>
    <row r="17" spans="2:6" ht="15.5" customHeight="1" x14ac:dyDescent="0.3">
      <c r="B17" s="25" t="str">
        <f>IF(B16=1," total fine"," total fines")</f>
        <v xml:space="preserve"> total fine</v>
      </c>
      <c r="D17" s="25" t="s">
        <v>37</v>
      </c>
      <c r="F17" s="26" t="s">
        <v>38</v>
      </c>
    </row>
  </sheetData>
  <sheetProtection sheet="1" selectLockedCells="1"/>
  <mergeCells count="1">
    <mergeCell ref="A1:G2"/>
  </mergeCells>
  <conditionalFormatting sqref="A5:G14">
    <cfRule type="expression" dxfId="0" priority="1">
      <formula>MOD(ROW(),2)=0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Log</vt:lpstr>
      <vt:lpstr>Summary</vt:lpstr>
      <vt:lpstr>Paid</vt:lpstr>
      <vt:lpstr>Owed</vt:lpstr>
      <vt:lpstr>CE</vt:lpstr>
      <vt:lpstr>MA</vt:lpstr>
      <vt:lpstr>ME</vt:lpstr>
      <vt:lpstr>PP</vt:lpstr>
      <vt:lpstr>WJ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Fryer</dc:creator>
  <cp:lastModifiedBy>Dave Fryer</cp:lastModifiedBy>
  <dcterms:created xsi:type="dcterms:W3CDTF">2022-06-22T02:11:13Z</dcterms:created>
  <dcterms:modified xsi:type="dcterms:W3CDTF">2022-06-28T00:01:56Z</dcterms:modified>
</cp:coreProperties>
</file>