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9525"/>
  </bookViews>
  <sheets>
    <sheet name="100316" sheetId="1" r:id="rId1"/>
  </sheets>
  <definedNames>
    <definedName name="_xlnm.Print_Area" localSheetId="0">'100316'!$A$1:$O$69</definedName>
  </definedNames>
  <calcPr calcId="145621"/>
</workbook>
</file>

<file path=xl/calcChain.xml><?xml version="1.0" encoding="utf-8"?>
<calcChain xmlns="http://schemas.openxmlformats.org/spreadsheetml/2006/main">
  <c r="R62" i="1" l="1"/>
  <c r="K28" i="1" l="1"/>
  <c r="K26" i="1"/>
  <c r="K27" i="1"/>
  <c r="M64" i="1" l="1"/>
  <c r="M67" i="1" s="1"/>
  <c r="M33" i="1"/>
  <c r="M34" i="1" s="1"/>
  <c r="M68" i="1" s="1"/>
  <c r="M29" i="1"/>
  <c r="M19" i="1"/>
  <c r="O66" i="1" l="1"/>
  <c r="I64" i="1"/>
  <c r="I67" i="1" s="1"/>
  <c r="K64" i="1"/>
  <c r="K67" i="1" s="1"/>
  <c r="G64" i="1"/>
  <c r="G67" i="1" s="1"/>
  <c r="O63" i="1"/>
  <c r="O62" i="1"/>
  <c r="O60" i="1"/>
  <c r="O59" i="1"/>
  <c r="O58" i="1"/>
  <c r="K57" i="1"/>
  <c r="O57" i="1" s="1"/>
  <c r="O56" i="1"/>
  <c r="O55" i="1"/>
  <c r="O54" i="1"/>
  <c r="O53" i="1"/>
  <c r="O52" i="1"/>
  <c r="O51" i="1"/>
  <c r="O50" i="1"/>
  <c r="O49" i="1"/>
  <c r="O48" i="1"/>
  <c r="O47" i="1"/>
  <c r="O46" i="1"/>
  <c r="G46" i="1"/>
  <c r="O45" i="1"/>
  <c r="O44" i="1"/>
  <c r="O43" i="1"/>
  <c r="O42" i="1"/>
  <c r="O41" i="1"/>
  <c r="O40" i="1"/>
  <c r="O39" i="1"/>
  <c r="O38" i="1"/>
  <c r="O37" i="1"/>
  <c r="O36" i="1"/>
  <c r="I33" i="1"/>
  <c r="K33" i="1"/>
  <c r="G33" i="1"/>
  <c r="O32" i="1"/>
  <c r="O31" i="1"/>
  <c r="O33" i="1" s="1"/>
  <c r="I29" i="1"/>
  <c r="K29" i="1"/>
  <c r="G29" i="1"/>
  <c r="O28" i="1"/>
  <c r="O27" i="1"/>
  <c r="O26" i="1"/>
  <c r="O25" i="1"/>
  <c r="O24" i="1"/>
  <c r="O22" i="1"/>
  <c r="I19" i="1"/>
  <c r="G19" i="1"/>
  <c r="G34" i="1" s="1"/>
  <c r="G68" i="1" s="1"/>
  <c r="G69" i="1" s="1"/>
  <c r="O18" i="1"/>
  <c r="O17" i="1"/>
  <c r="K17" i="1"/>
  <c r="K19" i="1" s="1"/>
  <c r="K34" i="1" s="1"/>
  <c r="K68" i="1" s="1"/>
  <c r="O16" i="1"/>
  <c r="O13" i="1"/>
  <c r="O12" i="1"/>
  <c r="O11" i="1"/>
  <c r="O10" i="1"/>
  <c r="O9" i="1"/>
  <c r="I34" i="1" l="1"/>
  <c r="I68" i="1" s="1"/>
  <c r="O64" i="1"/>
  <c r="O29" i="1"/>
  <c r="O19" i="1"/>
  <c r="O34" i="1" s="1"/>
  <c r="P34" i="1"/>
  <c r="O67" i="1"/>
  <c r="P35" i="1" l="1"/>
  <c r="O68" i="1"/>
</calcChain>
</file>

<file path=xl/comments1.xml><?xml version="1.0" encoding="utf-8"?>
<comments xmlns="http://schemas.openxmlformats.org/spreadsheetml/2006/main">
  <authors>
    <author>Jen H</author>
  </authors>
  <commentList>
    <comment ref="K13" authorId="0">
      <text>
        <r>
          <rPr>
            <b/>
            <sz val="9"/>
            <color indexed="81"/>
            <rFont val="Tahoma"/>
            <family val="2"/>
          </rPr>
          <t>Jen H:</t>
        </r>
        <r>
          <rPr>
            <sz val="9"/>
            <color indexed="81"/>
            <rFont val="Tahoma"/>
            <family val="2"/>
          </rPr>
          <t xml:space="preserve">
Moved $208 from Austin Studios to Opening day games</t>
        </r>
      </text>
    </comment>
  </commentList>
</comments>
</file>

<file path=xl/sharedStrings.xml><?xml version="1.0" encoding="utf-8"?>
<sst xmlns="http://schemas.openxmlformats.org/spreadsheetml/2006/main" count="92" uniqueCount="91">
  <si>
    <t xml:space="preserve">Actual </t>
  </si>
  <si>
    <t>Oct '14- Sep '15</t>
  </si>
  <si>
    <t>Oct '15 - Sept'16</t>
  </si>
  <si>
    <t>Over/(Under)</t>
  </si>
  <si>
    <t>Ordinary Income/Expense</t>
  </si>
  <si>
    <t>Income</t>
  </si>
  <si>
    <t>Donations Received</t>
  </si>
  <si>
    <t>Fundraising Income</t>
  </si>
  <si>
    <t xml:space="preserve">   Interest Income</t>
  </si>
  <si>
    <t xml:space="preserve">   Miscellaneous Income</t>
  </si>
  <si>
    <t>Concession &amp; Merchandise sales</t>
  </si>
  <si>
    <t>Opening day</t>
  </si>
  <si>
    <t xml:space="preserve">Tshirts </t>
  </si>
  <si>
    <t>outside vendor</t>
  </si>
  <si>
    <t>Kona Ice and Austin Studios</t>
  </si>
  <si>
    <t>Concessions</t>
  </si>
  <si>
    <t>Includes proceeds from games</t>
  </si>
  <si>
    <t>Total Concession &amp; Merchandise sales</t>
  </si>
  <si>
    <t>Sales</t>
  </si>
  <si>
    <t>Sign Up Income</t>
  </si>
  <si>
    <t>Sponsorships</t>
  </si>
  <si>
    <t>Wentworth and AAA Fences</t>
  </si>
  <si>
    <t>sign sponsors</t>
  </si>
  <si>
    <t xml:space="preserve">Sponsorship team/sign combo </t>
  </si>
  <si>
    <t xml:space="preserve">spring season sponsorships </t>
  </si>
  <si>
    <t>Team sponsorship</t>
  </si>
  <si>
    <t xml:space="preserve">Total sponsorships </t>
  </si>
  <si>
    <t>Tournament Income</t>
  </si>
  <si>
    <t>tournament fees &amp; merchandise</t>
  </si>
  <si>
    <t>Not going to happen</t>
  </si>
  <si>
    <t>Tournament Concessions</t>
  </si>
  <si>
    <t>Total Tournament Income</t>
  </si>
  <si>
    <t>Total Income</t>
  </si>
  <si>
    <t>Expense</t>
  </si>
  <si>
    <t>Concession Purchases</t>
  </si>
  <si>
    <t>Concession Funding (Loan from Soccer)</t>
  </si>
  <si>
    <t>Dues &amp; Subscriptions</t>
  </si>
  <si>
    <t>website, Babe Ruth dues, domain name</t>
  </si>
  <si>
    <t>Electricity, Southside</t>
  </si>
  <si>
    <t>Fundraising Expenses</t>
  </si>
  <si>
    <t>$$ to pay for cash calendar winners</t>
  </si>
  <si>
    <t>Insurance Expense</t>
  </si>
  <si>
    <t>Licenses &amp; Permits</t>
  </si>
  <si>
    <t>city health license/ register with NH</t>
  </si>
  <si>
    <t>Miscellaneous</t>
  </si>
  <si>
    <t>Office Supplies</t>
  </si>
  <si>
    <t>checks, ink, printing credits, etc</t>
  </si>
  <si>
    <t>Opening day--medals and prizes</t>
  </si>
  <si>
    <t xml:space="preserve">Opening day--rentals </t>
  </si>
  <si>
    <t>games/dunking booth/tables</t>
  </si>
  <si>
    <t>Player Fees</t>
  </si>
  <si>
    <t>School fees only</t>
  </si>
  <si>
    <t>Porta potties</t>
  </si>
  <si>
    <t xml:space="preserve">Postage and PO Box </t>
  </si>
  <si>
    <t xml:space="preserve">Printing </t>
  </si>
  <si>
    <t>flyers</t>
  </si>
  <si>
    <t>Professional Fees</t>
  </si>
  <si>
    <t>taxes</t>
  </si>
  <si>
    <t>Refunds</t>
  </si>
  <si>
    <t xml:space="preserve">Rentals </t>
  </si>
  <si>
    <t xml:space="preserve">Dover Ice arena </t>
  </si>
  <si>
    <t>Repairs and Maintenance</t>
  </si>
  <si>
    <t>Includes Green Grass $386 * 2, Locksmith and SiteOne Landscaping</t>
  </si>
  <si>
    <t>Signs</t>
  </si>
  <si>
    <t>Supplies &amp; Equipment</t>
  </si>
  <si>
    <t>balls, etc. - Batting cages included</t>
  </si>
  <si>
    <t xml:space="preserve">Tournament Expense </t>
  </si>
  <si>
    <t>12U States and Districts</t>
  </si>
  <si>
    <t>umpires/concession supplies/balls/shirts</t>
  </si>
  <si>
    <t>Trash</t>
  </si>
  <si>
    <t>Trophies, Awards &amp; Banquets</t>
  </si>
  <si>
    <t>trophies for end of year ceremony</t>
  </si>
  <si>
    <t>Umpires</t>
  </si>
  <si>
    <t>Uniforms</t>
  </si>
  <si>
    <t>end of year shirts</t>
  </si>
  <si>
    <t>Spring Uniforms</t>
  </si>
  <si>
    <t>Total Uniforms</t>
  </si>
  <si>
    <t>Utilities, Water</t>
  </si>
  <si>
    <t>Total Expense</t>
  </si>
  <si>
    <t>Net Ordinary Income</t>
  </si>
  <si>
    <t>FY 2017 Budget</t>
  </si>
  <si>
    <t>Oct '16- Sep '17</t>
  </si>
  <si>
    <t>Games (Vendors KI and AS)</t>
  </si>
  <si>
    <t>Oct '15- Sep '16</t>
  </si>
  <si>
    <t>Proposed Budget 2017</t>
  </si>
  <si>
    <t>2016 Actual</t>
  </si>
  <si>
    <t>2016 Budget</t>
  </si>
  <si>
    <t>Actual to 17 budget</t>
  </si>
  <si>
    <t>Adjusted for HBL duplicate</t>
  </si>
  <si>
    <t>Adjusted for Dover Cyclery</t>
  </si>
  <si>
    <t>Adjusted for Easton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</si>
</sst>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\ _€"/>
    <numFmt numFmtId="165" formatCode="0.00_);\(0.00\)"/>
    <numFmt numFmtId="166" formatCode="#,##0.00;\-#,##0.00"/>
    <numFmt numFmtId="167" formatCode="&quot;$&quot;* 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u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4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164" fontId="8" fillId="0" borderId="0" xfId="0" applyNumberFormat="1" applyFont="1" applyBorder="1" applyAlignment="1">
      <alignment wrapText="1"/>
    </xf>
    <xf numFmtId="43" fontId="6" fillId="0" borderId="0" xfId="1" applyFont="1" applyBorder="1" applyAlignment="1">
      <alignment horizontal="center"/>
    </xf>
    <xf numFmtId="164" fontId="8" fillId="0" borderId="0" xfId="0" applyNumberFormat="1" applyFont="1" applyBorder="1" applyAlignment="1">
      <alignment horizontal="right" wrapText="1"/>
    </xf>
    <xf numFmtId="0" fontId="0" fillId="0" borderId="0" xfId="0" applyNumberFormat="1" applyFont="1" applyBorder="1"/>
    <xf numFmtId="43" fontId="0" fillId="0" borderId="0" xfId="1" applyFont="1" applyBorder="1"/>
    <xf numFmtId="165" fontId="0" fillId="0" borderId="0" xfId="0" applyNumberFormat="1" applyBorder="1"/>
    <xf numFmtId="0" fontId="2" fillId="0" borderId="0" xfId="0" applyFont="1" applyBorder="1" applyAlignment="1">
      <alignment horizontal="center"/>
    </xf>
    <xf numFmtId="49" fontId="3" fillId="0" borderId="0" xfId="0" applyNumberFormat="1" applyFont="1" applyBorder="1"/>
    <xf numFmtId="49" fontId="2" fillId="0" borderId="0" xfId="0" applyNumberFormat="1" applyFont="1" applyBorder="1" applyAlignment="1">
      <alignment horizontal="centerContinuous"/>
    </xf>
    <xf numFmtId="165" fontId="2" fillId="0" borderId="0" xfId="0" applyNumberFormat="1" applyFont="1" applyBorder="1"/>
    <xf numFmtId="49" fontId="3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9" fillId="0" borderId="0" xfId="1" applyFont="1" applyBorder="1" applyAlignment="1">
      <alignment horizontal="center"/>
    </xf>
    <xf numFmtId="166" fontId="10" fillId="0" borderId="0" xfId="0" applyNumberFormat="1" applyFont="1" applyBorder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64" fontId="8" fillId="0" borderId="0" xfId="0" applyNumberFormat="1" applyFont="1" applyAlignment="1">
      <alignment wrapText="1"/>
    </xf>
    <xf numFmtId="164" fontId="0" fillId="0" borderId="0" xfId="0" applyNumberFormat="1" applyBorder="1"/>
    <xf numFmtId="164" fontId="8" fillId="0" borderId="0" xfId="0" applyNumberFormat="1" applyFont="1" applyAlignment="1">
      <alignment horizontal="right" wrapText="1"/>
    </xf>
    <xf numFmtId="43" fontId="0" fillId="0" borderId="0" xfId="1" applyFont="1" applyFill="1" applyBorder="1"/>
    <xf numFmtId="43" fontId="0" fillId="0" borderId="0" xfId="0" applyNumberFormat="1" applyBorder="1"/>
    <xf numFmtId="0" fontId="0" fillId="0" borderId="0" xfId="0" applyFill="1" applyBorder="1"/>
    <xf numFmtId="164" fontId="8" fillId="2" borderId="0" xfId="0" applyNumberFormat="1" applyFont="1" applyFill="1" applyAlignment="1">
      <alignment horizontal="right" wrapText="1"/>
    </xf>
    <xf numFmtId="166" fontId="0" fillId="0" borderId="0" xfId="0" applyNumberFormat="1" applyBorder="1"/>
    <xf numFmtId="43" fontId="0" fillId="0" borderId="1" xfId="1" applyFont="1" applyBorder="1"/>
    <xf numFmtId="166" fontId="0" fillId="0" borderId="1" xfId="0" applyNumberFormat="1" applyBorder="1"/>
    <xf numFmtId="165" fontId="0" fillId="0" borderId="1" xfId="0" applyNumberFormat="1" applyBorder="1"/>
    <xf numFmtId="166" fontId="11" fillId="0" borderId="0" xfId="0" applyNumberFormat="1" applyFont="1" applyBorder="1"/>
    <xf numFmtId="167" fontId="7" fillId="0" borderId="2" xfId="0" applyNumberFormat="1" applyFont="1" applyBorder="1" applyAlignment="1">
      <alignment horizontal="right" wrapText="1"/>
    </xf>
    <xf numFmtId="166" fontId="12" fillId="0" borderId="0" xfId="0" applyNumberFormat="1" applyFont="1" applyBorder="1"/>
    <xf numFmtId="43" fontId="10" fillId="0" borderId="0" xfId="1" applyFont="1" applyBorder="1"/>
    <xf numFmtId="43" fontId="10" fillId="0" borderId="3" xfId="1" applyFont="1" applyBorder="1"/>
    <xf numFmtId="166" fontId="10" fillId="0" borderId="3" xfId="0" applyNumberFormat="1" applyFont="1" applyBorder="1"/>
    <xf numFmtId="43" fontId="10" fillId="0" borderId="4" xfId="1" applyFont="1" applyBorder="1"/>
    <xf numFmtId="0" fontId="3" fillId="0" borderId="0" xfId="0" applyFont="1" applyBorder="1"/>
    <xf numFmtId="166" fontId="10" fillId="0" borderId="4" xfId="0" applyNumberFormat="1" applyFont="1" applyBorder="1"/>
    <xf numFmtId="166" fontId="9" fillId="0" borderId="0" xfId="0" applyNumberFormat="1" applyFont="1" applyBorder="1"/>
    <xf numFmtId="167" fontId="9" fillId="0" borderId="0" xfId="1" applyNumberFormat="1" applyFont="1" applyBorder="1"/>
    <xf numFmtId="4" fontId="0" fillId="0" borderId="0" xfId="0" applyNumberFormat="1" applyBorder="1"/>
    <xf numFmtId="165" fontId="2" fillId="0" borderId="0" xfId="0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90"/>
  <sheetViews>
    <sheetView showGridLines="0" tabSelected="1" zoomScale="90" zoomScaleNormal="90" workbookViewId="0"/>
  </sheetViews>
  <sheetFormatPr defaultRowHeight="15" x14ac:dyDescent="0.25"/>
  <cols>
    <col min="1" max="1" width="6.42578125" style="6" customWidth="1"/>
    <col min="2" max="2" width="4.5703125" style="6" customWidth="1"/>
    <col min="3" max="4" width="3" style="6" customWidth="1"/>
    <col min="5" max="5" width="3.5703125" style="6" customWidth="1"/>
    <col min="6" max="6" width="21.85546875" style="6" customWidth="1"/>
    <col min="7" max="7" width="14.5703125" style="12" hidden="1" customWidth="1"/>
    <col min="8" max="8" width="9.140625" style="3"/>
    <col min="9" max="9" width="19.42578125" style="3" customWidth="1"/>
    <col min="10" max="10" width="10" style="3" bestFit="1" customWidth="1"/>
    <col min="11" max="11" width="14.28515625" style="13" customWidth="1"/>
    <col min="12" max="12" width="7.85546875" style="3" customWidth="1"/>
    <col min="13" max="13" width="16.7109375" style="14" bestFit="1" customWidth="1"/>
    <col min="14" max="14" width="5.42578125" style="14" customWidth="1"/>
    <col min="15" max="15" width="18.42578125" style="14" bestFit="1" customWidth="1"/>
    <col min="16" max="16" width="38.42578125" style="3" customWidth="1"/>
    <col min="17" max="17" width="5.5703125" style="3" bestFit="1" customWidth="1"/>
    <col min="18" max="18" width="15.28515625" style="3" bestFit="1" customWidth="1"/>
    <col min="19" max="20" width="9.140625" style="3"/>
    <col min="21" max="21" width="34.42578125" style="3" customWidth="1"/>
    <col min="22" max="22" width="19.7109375" style="3" customWidth="1"/>
    <col min="23" max="23" width="9.140625" style="3"/>
    <col min="24" max="24" width="11.42578125" style="3" bestFit="1" customWidth="1"/>
    <col min="25" max="16384" width="9.140625" style="3"/>
  </cols>
  <sheetData>
    <row r="1" spans="1:24" ht="23.25" x14ac:dyDescent="0.35">
      <c r="A1" s="1"/>
      <c r="B1" s="52" t="s">
        <v>80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2"/>
      <c r="O1" s="2"/>
      <c r="U1" s="4"/>
      <c r="V1" s="5"/>
    </row>
    <row r="2" spans="1:24" ht="15.75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7"/>
      <c r="O2" s="7"/>
      <c r="U2" s="8"/>
      <c r="V2" s="9"/>
    </row>
    <row r="3" spans="1:24" ht="15.75" x14ac:dyDescent="0.25">
      <c r="B3" s="7"/>
      <c r="C3" s="7"/>
      <c r="D3" s="7"/>
      <c r="E3" s="7"/>
      <c r="F3" s="7"/>
      <c r="G3" s="7"/>
      <c r="H3" s="7"/>
      <c r="I3" s="7"/>
      <c r="J3" s="7"/>
      <c r="K3" s="10"/>
      <c r="L3" s="7"/>
      <c r="M3" s="7"/>
      <c r="N3" s="7"/>
      <c r="O3" s="7"/>
      <c r="U3" s="8"/>
      <c r="V3" s="11"/>
    </row>
    <row r="4" spans="1:24" x14ac:dyDescent="0.25">
      <c r="R4" s="15"/>
    </row>
    <row r="5" spans="1:24" x14ac:dyDescent="0.25">
      <c r="A5" s="16"/>
      <c r="B5" s="16"/>
      <c r="C5" s="16"/>
      <c r="D5" s="16"/>
      <c r="E5" s="16"/>
      <c r="F5" s="16"/>
      <c r="G5" s="17" t="s">
        <v>0</v>
      </c>
      <c r="I5" s="50" t="s">
        <v>84</v>
      </c>
      <c r="K5" s="51" t="s">
        <v>85</v>
      </c>
      <c r="M5" s="51" t="s">
        <v>86</v>
      </c>
      <c r="N5" s="18"/>
      <c r="O5" s="50" t="s">
        <v>87</v>
      </c>
      <c r="R5" s="17"/>
    </row>
    <row r="6" spans="1:24" s="21" customFormat="1" x14ac:dyDescent="0.25">
      <c r="A6" s="19"/>
      <c r="B6" s="19"/>
      <c r="C6" s="19"/>
      <c r="D6" s="19"/>
      <c r="E6" s="19"/>
      <c r="F6" s="19"/>
      <c r="G6" s="20" t="s">
        <v>1</v>
      </c>
      <c r="I6" s="20" t="s">
        <v>81</v>
      </c>
      <c r="K6" s="22" t="s">
        <v>2</v>
      </c>
      <c r="M6" s="20" t="s">
        <v>83</v>
      </c>
      <c r="N6" s="20"/>
      <c r="O6" s="20" t="s">
        <v>3</v>
      </c>
      <c r="R6" s="20"/>
    </row>
    <row r="7" spans="1:24" x14ac:dyDescent="0.25">
      <c r="A7" s="16" t="s">
        <v>4</v>
      </c>
      <c r="B7" s="16"/>
      <c r="C7" s="16"/>
      <c r="D7" s="16"/>
      <c r="E7" s="16"/>
      <c r="F7" s="16"/>
      <c r="G7" s="23"/>
      <c r="I7" s="14"/>
      <c r="U7" s="24"/>
      <c r="V7" s="25"/>
    </row>
    <row r="8" spans="1:24" x14ac:dyDescent="0.25">
      <c r="A8" s="16"/>
      <c r="B8" s="16" t="s">
        <v>5</v>
      </c>
      <c r="C8" s="16"/>
      <c r="D8" s="16"/>
      <c r="E8" s="16"/>
      <c r="F8" s="16"/>
      <c r="G8" s="23"/>
      <c r="I8" s="14"/>
      <c r="U8" s="26"/>
      <c r="V8" s="27"/>
      <c r="X8" s="28"/>
    </row>
    <row r="9" spans="1:24" x14ac:dyDescent="0.25">
      <c r="A9" s="16"/>
      <c r="B9" s="16"/>
      <c r="C9" s="16" t="s">
        <v>6</v>
      </c>
      <c r="D9" s="16"/>
      <c r="E9" s="16"/>
      <c r="F9" s="16"/>
      <c r="G9" s="23"/>
      <c r="I9" s="13">
        <v>700</v>
      </c>
      <c r="K9" s="13">
        <v>700</v>
      </c>
      <c r="M9" s="13">
        <v>2000</v>
      </c>
      <c r="O9" s="14">
        <f>+K9-I9</f>
        <v>0</v>
      </c>
      <c r="R9" s="31"/>
      <c r="U9" s="26"/>
      <c r="V9" s="29"/>
    </row>
    <row r="10" spans="1:24" x14ac:dyDescent="0.25">
      <c r="A10" s="16"/>
      <c r="B10" s="16"/>
      <c r="C10" s="16" t="s">
        <v>7</v>
      </c>
      <c r="D10" s="16"/>
      <c r="E10" s="16"/>
      <c r="F10" s="16"/>
      <c r="G10" s="23"/>
      <c r="I10" s="14"/>
      <c r="K10" s="13">
        <v>87</v>
      </c>
      <c r="O10" s="14">
        <f>+K10-I10</f>
        <v>87</v>
      </c>
      <c r="R10" s="31"/>
      <c r="U10" s="26"/>
      <c r="V10" s="29"/>
    </row>
    <row r="11" spans="1:24" x14ac:dyDescent="0.25">
      <c r="A11" s="16"/>
      <c r="B11" s="16"/>
      <c r="C11" s="16" t="s">
        <v>8</v>
      </c>
      <c r="D11" s="16"/>
      <c r="E11" s="16"/>
      <c r="F11" s="16"/>
      <c r="G11" s="23"/>
      <c r="I11" s="14"/>
      <c r="K11" s="13">
        <v>5.54</v>
      </c>
      <c r="O11" s="14">
        <f>+K11-I11</f>
        <v>5.54</v>
      </c>
      <c r="R11" s="31"/>
      <c r="U11" s="26"/>
      <c r="V11" s="29"/>
    </row>
    <row r="12" spans="1:24" x14ac:dyDescent="0.25">
      <c r="A12" s="16"/>
      <c r="B12" s="16"/>
      <c r="C12" s="16" t="s">
        <v>9</v>
      </c>
      <c r="D12" s="16"/>
      <c r="E12" s="16"/>
      <c r="F12" s="16"/>
      <c r="G12" s="23"/>
      <c r="I12" s="14"/>
      <c r="K12" s="13">
        <v>16.100000000000001</v>
      </c>
      <c r="O12" s="14">
        <f>+K12-I12</f>
        <v>16.100000000000001</v>
      </c>
      <c r="R12" s="31"/>
      <c r="U12" s="26"/>
      <c r="V12" s="29"/>
    </row>
    <row r="13" spans="1:24" x14ac:dyDescent="0.25">
      <c r="A13" s="16"/>
      <c r="B13" s="16"/>
      <c r="C13" s="16" t="s">
        <v>10</v>
      </c>
      <c r="D13" s="16"/>
      <c r="E13" s="16"/>
      <c r="F13" s="16"/>
      <c r="G13" s="23">
        <v>3829.9</v>
      </c>
      <c r="I13" s="13">
        <v>3300</v>
      </c>
      <c r="K13" s="30">
        <v>3271.82</v>
      </c>
      <c r="L13" s="31"/>
      <c r="M13" s="13">
        <v>3500</v>
      </c>
      <c r="N13" s="13"/>
      <c r="O13" s="14">
        <f>+K13-I13</f>
        <v>-28.179999999999836</v>
      </c>
      <c r="R13" s="31"/>
      <c r="U13" s="26"/>
      <c r="V13" s="29"/>
    </row>
    <row r="14" spans="1:24" x14ac:dyDescent="0.25">
      <c r="A14" s="16"/>
      <c r="B14" s="16"/>
      <c r="C14" s="16"/>
      <c r="D14" s="16"/>
      <c r="E14" s="16"/>
      <c r="F14" s="16"/>
      <c r="G14" s="23"/>
      <c r="I14" s="14"/>
      <c r="R14" s="31"/>
      <c r="U14" s="26"/>
      <c r="V14" s="29"/>
    </row>
    <row r="15" spans="1:24" x14ac:dyDescent="0.25">
      <c r="A15" s="16"/>
      <c r="B15" s="16"/>
      <c r="C15" s="16" t="s">
        <v>11</v>
      </c>
      <c r="D15" s="16"/>
      <c r="E15" s="16"/>
      <c r="F15" s="16"/>
      <c r="G15" s="23"/>
      <c r="I15" s="14"/>
      <c r="R15" s="31"/>
      <c r="U15" s="26"/>
      <c r="V15" s="27"/>
    </row>
    <row r="16" spans="1:24" x14ac:dyDescent="0.25">
      <c r="A16" s="16"/>
      <c r="B16" s="16"/>
      <c r="C16" s="16"/>
      <c r="D16" s="16" t="s">
        <v>12</v>
      </c>
      <c r="E16" s="16"/>
      <c r="F16" s="16"/>
      <c r="G16" s="23">
        <v>116</v>
      </c>
      <c r="I16" s="13">
        <v>100</v>
      </c>
      <c r="K16" s="13">
        <v>95</v>
      </c>
      <c r="M16" s="14">
        <v>100</v>
      </c>
      <c r="O16" s="14">
        <f>+K16-I16</f>
        <v>-5</v>
      </c>
      <c r="P16" s="3" t="s">
        <v>13</v>
      </c>
      <c r="R16" s="31"/>
      <c r="U16" s="26"/>
      <c r="V16" s="33"/>
    </row>
    <row r="17" spans="1:24" x14ac:dyDescent="0.25">
      <c r="A17" s="16"/>
      <c r="B17" s="16"/>
      <c r="C17" s="16"/>
      <c r="D17" s="16" t="s">
        <v>82</v>
      </c>
      <c r="E17" s="16"/>
      <c r="F17" s="16"/>
      <c r="G17" s="23">
        <v>1025</v>
      </c>
      <c r="I17" s="13">
        <v>300</v>
      </c>
      <c r="K17" s="13">
        <f>75+208</f>
        <v>283</v>
      </c>
      <c r="M17" s="34">
        <v>1000</v>
      </c>
      <c r="N17" s="34"/>
      <c r="O17" s="14">
        <f>+K17-I17</f>
        <v>-17</v>
      </c>
      <c r="P17" s="3" t="s">
        <v>14</v>
      </c>
      <c r="R17" s="31"/>
      <c r="U17" s="26"/>
      <c r="V17" s="33"/>
    </row>
    <row r="18" spans="1:24" x14ac:dyDescent="0.25">
      <c r="A18" s="16"/>
      <c r="B18" s="16"/>
      <c r="C18" s="16"/>
      <c r="D18" s="16" t="s">
        <v>15</v>
      </c>
      <c r="E18" s="16"/>
      <c r="F18" s="16"/>
      <c r="G18" s="23">
        <v>1419</v>
      </c>
      <c r="I18" s="35">
        <v>1900</v>
      </c>
      <c r="K18" s="35">
        <v>1798</v>
      </c>
      <c r="M18" s="36">
        <v>1400</v>
      </c>
      <c r="N18" s="34"/>
      <c r="O18" s="37">
        <f>+K18-I18</f>
        <v>-102</v>
      </c>
      <c r="P18" s="3" t="s">
        <v>16</v>
      </c>
      <c r="R18" s="31"/>
      <c r="U18" s="26"/>
      <c r="V18" s="33"/>
    </row>
    <row r="19" spans="1:24" x14ac:dyDescent="0.25">
      <c r="A19" s="16"/>
      <c r="B19" s="16"/>
      <c r="C19" s="16" t="s">
        <v>17</v>
      </c>
      <c r="D19" s="16"/>
      <c r="E19" s="16"/>
      <c r="F19" s="16"/>
      <c r="G19" s="23">
        <f>ROUND(SUM(G16:G18),5)</f>
        <v>2560</v>
      </c>
      <c r="I19" s="13">
        <f>ROUND(SUM(I16:I18),5)</f>
        <v>2300</v>
      </c>
      <c r="K19" s="13">
        <f>SUM(K16:K18)</f>
        <v>2176</v>
      </c>
      <c r="M19" s="38">
        <f>ROUND(SUM(M16:M18),5)</f>
        <v>2500</v>
      </c>
      <c r="N19" s="38"/>
      <c r="O19" s="14">
        <f>ROUND(SUM(O16:O18),5)</f>
        <v>-124</v>
      </c>
      <c r="R19" s="31"/>
      <c r="U19" s="26"/>
      <c r="V19" s="39"/>
      <c r="X19" s="28"/>
    </row>
    <row r="20" spans="1:24" x14ac:dyDescent="0.25">
      <c r="A20" s="16"/>
      <c r="B20" s="16"/>
      <c r="C20" s="16"/>
      <c r="D20" s="16"/>
      <c r="E20" s="16"/>
      <c r="F20" s="16"/>
      <c r="G20" s="23"/>
      <c r="I20" s="34"/>
      <c r="M20" s="34"/>
      <c r="N20" s="34"/>
      <c r="O20" s="34"/>
      <c r="R20" s="31"/>
      <c r="U20" s="26"/>
      <c r="V20" s="27"/>
      <c r="X20" s="28"/>
    </row>
    <row r="21" spans="1:24" x14ac:dyDescent="0.25">
      <c r="A21" s="16"/>
      <c r="B21" s="16"/>
      <c r="C21" s="16" t="s">
        <v>18</v>
      </c>
      <c r="D21" s="16"/>
      <c r="E21" s="16"/>
      <c r="F21" s="16"/>
      <c r="G21" s="23"/>
      <c r="I21" s="34"/>
      <c r="K21" s="30"/>
      <c r="M21" s="34"/>
      <c r="N21" s="34"/>
      <c r="R21" s="31"/>
      <c r="U21" s="26"/>
      <c r="V21" s="27"/>
      <c r="X21" s="28"/>
    </row>
    <row r="22" spans="1:24" x14ac:dyDescent="0.25">
      <c r="A22" s="16"/>
      <c r="B22" s="16"/>
      <c r="C22" s="16" t="s">
        <v>19</v>
      </c>
      <c r="D22" s="16"/>
      <c r="E22" s="16"/>
      <c r="F22" s="16"/>
      <c r="G22" s="23">
        <v>18415</v>
      </c>
      <c r="I22" s="34">
        <v>16000</v>
      </c>
      <c r="K22" s="13">
        <v>15815</v>
      </c>
      <c r="M22" s="34">
        <v>18000</v>
      </c>
      <c r="N22" s="34"/>
      <c r="O22" s="14">
        <f>+K22-I22</f>
        <v>-185</v>
      </c>
      <c r="R22" s="31"/>
      <c r="U22" s="26"/>
      <c r="V22" s="29"/>
    </row>
    <row r="23" spans="1:24" x14ac:dyDescent="0.25">
      <c r="A23" s="16"/>
      <c r="B23" s="16"/>
      <c r="C23" s="16"/>
      <c r="D23" s="16"/>
      <c r="E23" s="16"/>
      <c r="F23" s="16"/>
      <c r="G23" s="23"/>
      <c r="I23" s="34"/>
      <c r="M23" s="34"/>
      <c r="N23" s="34"/>
      <c r="R23" s="31"/>
      <c r="U23" s="26"/>
      <c r="V23" s="29"/>
    </row>
    <row r="24" spans="1:24" x14ac:dyDescent="0.25">
      <c r="A24" s="16"/>
      <c r="B24" s="16"/>
      <c r="C24" s="16" t="s">
        <v>20</v>
      </c>
      <c r="D24" s="16"/>
      <c r="E24" s="16"/>
      <c r="F24" s="16"/>
      <c r="G24" s="23"/>
      <c r="I24" s="34"/>
      <c r="K24" s="30">
        <v>2700</v>
      </c>
      <c r="M24" s="34"/>
      <c r="N24" s="34"/>
      <c r="O24" s="13">
        <f>+K24-I24</f>
        <v>2700</v>
      </c>
      <c r="P24" s="3" t="s">
        <v>21</v>
      </c>
      <c r="R24" s="31"/>
      <c r="U24" s="26"/>
      <c r="V24" s="27"/>
    </row>
    <row r="25" spans="1:24" x14ac:dyDescent="0.25">
      <c r="A25" s="16"/>
      <c r="B25" s="16"/>
      <c r="C25" s="16"/>
      <c r="D25" s="16" t="s">
        <v>22</v>
      </c>
      <c r="E25" s="16"/>
      <c r="F25" s="16"/>
      <c r="G25" s="23">
        <v>3000</v>
      </c>
      <c r="I25" s="34">
        <v>3200</v>
      </c>
      <c r="K25" s="13">
        <v>3450</v>
      </c>
      <c r="M25" s="34">
        <v>3000</v>
      </c>
      <c r="N25" s="34"/>
      <c r="O25" s="13">
        <f>+K25-I25</f>
        <v>250</v>
      </c>
      <c r="R25" s="31"/>
      <c r="U25" s="26"/>
      <c r="V25" s="29"/>
    </row>
    <row r="26" spans="1:24" x14ac:dyDescent="0.25">
      <c r="A26" s="16"/>
      <c r="B26" s="16"/>
      <c r="C26" s="16"/>
      <c r="D26" s="16" t="s">
        <v>23</v>
      </c>
      <c r="E26" s="16"/>
      <c r="F26" s="16"/>
      <c r="G26" s="23">
        <v>1950</v>
      </c>
      <c r="I26" s="34">
        <v>4000</v>
      </c>
      <c r="K26" s="13">
        <f>4000-500</f>
        <v>3500</v>
      </c>
      <c r="M26" s="34">
        <v>2000</v>
      </c>
      <c r="N26" s="34"/>
      <c r="O26" s="13">
        <f>+K26-I26</f>
        <v>-500</v>
      </c>
      <c r="P26" s="3" t="s">
        <v>88</v>
      </c>
      <c r="R26" s="31"/>
      <c r="U26" s="26"/>
      <c r="V26" s="29"/>
    </row>
    <row r="27" spans="1:24" x14ac:dyDescent="0.25">
      <c r="A27" s="16"/>
      <c r="B27" s="16"/>
      <c r="C27" s="16"/>
      <c r="D27" s="16" t="s">
        <v>24</v>
      </c>
      <c r="E27" s="16"/>
      <c r="F27" s="16"/>
      <c r="G27" s="40">
        <v>3000</v>
      </c>
      <c r="I27" s="34">
        <v>1300</v>
      </c>
      <c r="K27" s="13">
        <f>1300-300</f>
        <v>1000</v>
      </c>
      <c r="M27" s="34">
        <v>3000</v>
      </c>
      <c r="N27" s="34"/>
      <c r="O27" s="13">
        <f>+K27-I27</f>
        <v>-300</v>
      </c>
      <c r="P27" s="3" t="s">
        <v>89</v>
      </c>
      <c r="R27" s="31"/>
      <c r="U27" s="26"/>
      <c r="V27" s="29"/>
    </row>
    <row r="28" spans="1:24" x14ac:dyDescent="0.25">
      <c r="A28" s="16"/>
      <c r="B28" s="16"/>
      <c r="C28" s="16"/>
      <c r="D28" s="16" t="s">
        <v>25</v>
      </c>
      <c r="E28" s="16"/>
      <c r="F28" s="16"/>
      <c r="G28" s="40"/>
      <c r="I28" s="36">
        <v>1000</v>
      </c>
      <c r="J28" s="31"/>
      <c r="K28" s="35">
        <f>2400-300</f>
        <v>2100</v>
      </c>
      <c r="M28" s="36"/>
      <c r="N28" s="34"/>
      <c r="O28" s="35">
        <f>+K28-I28</f>
        <v>1100</v>
      </c>
      <c r="P28" s="32" t="s">
        <v>90</v>
      </c>
      <c r="R28" s="31"/>
      <c r="U28" s="26"/>
      <c r="V28" s="39"/>
    </row>
    <row r="29" spans="1:24" x14ac:dyDescent="0.25">
      <c r="A29" s="16"/>
      <c r="B29" s="16"/>
      <c r="C29" s="16" t="s">
        <v>26</v>
      </c>
      <c r="D29" s="16"/>
      <c r="E29" s="16"/>
      <c r="F29" s="16"/>
      <c r="G29" s="23">
        <f>SUM(G25:G27)</f>
        <v>7950</v>
      </c>
      <c r="I29" s="41">
        <f>SUM(I24:I28)</f>
        <v>9500</v>
      </c>
      <c r="J29" s="31"/>
      <c r="K29" s="41">
        <f>SUM(K24:K28)</f>
        <v>12750</v>
      </c>
      <c r="M29" s="41">
        <f>SUM(M24:M28)</f>
        <v>8000</v>
      </c>
      <c r="N29" s="23"/>
      <c r="O29" s="13">
        <f>SUM(O24:O28)</f>
        <v>3250</v>
      </c>
      <c r="P29" s="31"/>
      <c r="R29" s="31"/>
      <c r="U29" s="26"/>
      <c r="V29" s="39"/>
    </row>
    <row r="30" spans="1:24" x14ac:dyDescent="0.25">
      <c r="A30" s="16"/>
      <c r="B30" s="16"/>
      <c r="C30" s="16" t="s">
        <v>27</v>
      </c>
      <c r="D30" s="16"/>
      <c r="E30" s="16"/>
      <c r="F30" s="16"/>
      <c r="G30" s="23"/>
      <c r="I30" s="34"/>
      <c r="M30" s="34"/>
      <c r="N30" s="34"/>
      <c r="O30" s="34"/>
      <c r="R30" s="31"/>
      <c r="U30" s="26"/>
      <c r="V30" s="29"/>
    </row>
    <row r="31" spans="1:24" x14ac:dyDescent="0.25">
      <c r="A31" s="16"/>
      <c r="B31" s="16"/>
      <c r="C31" s="16"/>
      <c r="D31" s="16" t="s">
        <v>28</v>
      </c>
      <c r="E31" s="16"/>
      <c r="F31" s="16"/>
      <c r="G31" s="23">
        <v>1560</v>
      </c>
      <c r="I31" s="34">
        <v>0</v>
      </c>
      <c r="M31" s="34">
        <v>1500</v>
      </c>
      <c r="N31" s="34"/>
      <c r="O31" s="13">
        <f>+K31-I31</f>
        <v>0</v>
      </c>
      <c r="P31" s="3" t="s">
        <v>29</v>
      </c>
      <c r="R31" s="31"/>
      <c r="U31" s="26"/>
      <c r="V31" s="29"/>
    </row>
    <row r="32" spans="1:24" x14ac:dyDescent="0.25">
      <c r="A32" s="16"/>
      <c r="B32" s="16"/>
      <c r="C32" s="16"/>
      <c r="D32" s="16" t="s">
        <v>30</v>
      </c>
      <c r="E32" s="16"/>
      <c r="F32" s="16"/>
      <c r="G32" s="23">
        <v>2115.8000000000002</v>
      </c>
      <c r="I32" s="36">
        <v>0</v>
      </c>
      <c r="K32" s="35"/>
      <c r="M32" s="36">
        <v>2000</v>
      </c>
      <c r="N32" s="34"/>
      <c r="O32" s="13">
        <f>+K32-I32</f>
        <v>0</v>
      </c>
      <c r="P32" s="3" t="s">
        <v>29</v>
      </c>
      <c r="R32" s="31"/>
      <c r="U32" s="26"/>
      <c r="V32" s="29"/>
    </row>
    <row r="33" spans="1:22" x14ac:dyDescent="0.25">
      <c r="A33" s="16"/>
      <c r="B33" s="16"/>
      <c r="C33" s="16" t="s">
        <v>31</v>
      </c>
      <c r="D33" s="16"/>
      <c r="E33" s="16"/>
      <c r="F33" s="16"/>
      <c r="G33" s="23">
        <f>ROUND(SUM(G30:G32),5)</f>
        <v>3675.8</v>
      </c>
      <c r="H33" s="23"/>
      <c r="I33" s="43">
        <f>ROUND(SUM(I30:I32),5)</f>
        <v>0</v>
      </c>
      <c r="J33" s="23"/>
      <c r="K33" s="42">
        <f>ROUND(SUM(K30:K32),5)</f>
        <v>0</v>
      </c>
      <c r="M33" s="43">
        <f>ROUND(SUM(M30:M32),5)</f>
        <v>3500</v>
      </c>
      <c r="N33" s="23"/>
      <c r="O33" s="42">
        <f>ROUND(SUM(O30:O32),5)</f>
        <v>0</v>
      </c>
      <c r="R33" s="31"/>
      <c r="U33" s="26"/>
      <c r="V33" s="29"/>
    </row>
    <row r="34" spans="1:22" ht="15.75" thickBot="1" x14ac:dyDescent="0.3">
      <c r="A34" s="16"/>
      <c r="B34" s="16" t="s">
        <v>32</v>
      </c>
      <c r="C34" s="16"/>
      <c r="D34" s="16"/>
      <c r="E34" s="16"/>
      <c r="F34" s="16"/>
      <c r="G34" s="23">
        <f>ROUND(G13+G19+SUM(G20:G27)+G33,5)</f>
        <v>36430.699999999997</v>
      </c>
      <c r="I34" s="44">
        <f>ROUND(I13+I19+SUM(I20:I28)+I33+I9,5)</f>
        <v>31800</v>
      </c>
      <c r="K34" s="44">
        <f>ROUND(K9+K10+K13+K19+K11+K12+SUM(K20:K28)+K33,5)</f>
        <v>34821.46</v>
      </c>
      <c r="M34" s="44">
        <f>ROUND(M13+M19+SUM(M20:M27)+M33+M9,5)</f>
        <v>37500</v>
      </c>
      <c r="N34" s="44"/>
      <c r="O34" s="44">
        <f>ROUND(SUM(O9:O13)+O19+SUM(O20:O28)+O33,5)</f>
        <v>3021.46</v>
      </c>
      <c r="P34" s="31">
        <f>+I34-K34</f>
        <v>-3021.4599999999991</v>
      </c>
      <c r="R34" s="31"/>
      <c r="U34" s="26"/>
      <c r="V34" s="29"/>
    </row>
    <row r="35" spans="1:22" ht="15.75" thickTop="1" x14ac:dyDescent="0.25">
      <c r="A35" s="16"/>
      <c r="B35" s="16" t="s">
        <v>33</v>
      </c>
      <c r="C35" s="16"/>
      <c r="D35" s="16"/>
      <c r="E35" s="16"/>
      <c r="F35" s="16"/>
      <c r="G35" s="23"/>
      <c r="I35" s="34"/>
      <c r="M35" s="34"/>
      <c r="N35" s="34"/>
      <c r="O35" s="13"/>
      <c r="P35" s="31">
        <f>+P34+O34</f>
        <v>0</v>
      </c>
      <c r="R35" s="31"/>
      <c r="U35" s="26"/>
      <c r="V35" s="39"/>
    </row>
    <row r="36" spans="1:22" x14ac:dyDescent="0.25">
      <c r="A36" s="16"/>
      <c r="B36" s="16"/>
      <c r="C36" s="16" t="s">
        <v>34</v>
      </c>
      <c r="D36" s="16"/>
      <c r="E36" s="16"/>
      <c r="F36" s="16"/>
      <c r="G36" s="23">
        <v>1679.1</v>
      </c>
      <c r="I36" s="34">
        <v>2000</v>
      </c>
      <c r="K36" s="13">
        <v>2169.87</v>
      </c>
      <c r="M36" s="34">
        <v>1800</v>
      </c>
      <c r="N36" s="34"/>
      <c r="O36" s="13">
        <f t="shared" ref="O36:O60" si="0">+K36-I36</f>
        <v>169.86999999999989</v>
      </c>
      <c r="R36" s="31"/>
      <c r="U36" s="26"/>
      <c r="V36" s="39"/>
    </row>
    <row r="37" spans="1:22" x14ac:dyDescent="0.25">
      <c r="A37" s="16"/>
      <c r="B37" s="16"/>
      <c r="C37" s="16" t="s">
        <v>35</v>
      </c>
      <c r="D37" s="16"/>
      <c r="E37" s="16"/>
      <c r="F37" s="16"/>
      <c r="G37" s="23">
        <v>0</v>
      </c>
      <c r="I37" s="34">
        <v>400</v>
      </c>
      <c r="M37" s="34">
        <v>400</v>
      </c>
      <c r="N37" s="34"/>
      <c r="O37" s="13">
        <f t="shared" si="0"/>
        <v>-400</v>
      </c>
      <c r="R37" s="31"/>
      <c r="U37" s="26"/>
      <c r="V37" s="39"/>
    </row>
    <row r="38" spans="1:22" x14ac:dyDescent="0.25">
      <c r="A38" s="16"/>
      <c r="B38" s="16"/>
      <c r="C38" s="16" t="s">
        <v>36</v>
      </c>
      <c r="D38" s="16"/>
      <c r="E38" s="16"/>
      <c r="F38" s="16"/>
      <c r="G38" s="23">
        <v>775.38</v>
      </c>
      <c r="I38" s="34">
        <v>1000</v>
      </c>
      <c r="K38" s="13">
        <v>655.51</v>
      </c>
      <c r="M38" s="34">
        <v>800</v>
      </c>
      <c r="N38" s="34"/>
      <c r="O38" s="13">
        <f t="shared" si="0"/>
        <v>-344.49</v>
      </c>
      <c r="P38" s="3" t="s">
        <v>37</v>
      </c>
      <c r="R38" s="31"/>
      <c r="U38" s="26"/>
      <c r="V38" s="27"/>
    </row>
    <row r="39" spans="1:22" x14ac:dyDescent="0.25">
      <c r="A39" s="16"/>
      <c r="B39" s="16"/>
      <c r="C39" s="16" t="s">
        <v>38</v>
      </c>
      <c r="D39" s="16"/>
      <c r="E39" s="16"/>
      <c r="F39" s="16"/>
      <c r="G39" s="23">
        <v>1293.6500000000001</v>
      </c>
      <c r="I39" s="34">
        <v>1300</v>
      </c>
      <c r="K39" s="13">
        <v>1288.94</v>
      </c>
      <c r="M39" s="34">
        <v>1300</v>
      </c>
      <c r="N39" s="34"/>
      <c r="O39" s="13">
        <f t="shared" si="0"/>
        <v>-11.059999999999945</v>
      </c>
      <c r="R39" s="31"/>
      <c r="U39" s="26"/>
      <c r="V39" s="29"/>
    </row>
    <row r="40" spans="1:22" x14ac:dyDescent="0.25">
      <c r="A40" s="16"/>
      <c r="B40" s="16"/>
      <c r="C40" s="16" t="s">
        <v>39</v>
      </c>
      <c r="D40" s="16"/>
      <c r="E40" s="16"/>
      <c r="F40" s="16"/>
      <c r="G40" s="23">
        <v>800</v>
      </c>
      <c r="I40" s="34">
        <v>850</v>
      </c>
      <c r="K40" s="13">
        <v>775</v>
      </c>
      <c r="M40" s="34">
        <v>850</v>
      </c>
      <c r="N40" s="34"/>
      <c r="O40" s="13">
        <f t="shared" si="0"/>
        <v>-75</v>
      </c>
      <c r="P40" s="3" t="s">
        <v>40</v>
      </c>
      <c r="R40" s="31"/>
      <c r="U40" s="26"/>
      <c r="V40" s="29"/>
    </row>
    <row r="41" spans="1:22" x14ac:dyDescent="0.25">
      <c r="A41" s="16"/>
      <c r="B41" s="16"/>
      <c r="C41" s="16" t="s">
        <v>41</v>
      </c>
      <c r="D41" s="16"/>
      <c r="E41" s="16"/>
      <c r="F41" s="16"/>
      <c r="G41" s="23">
        <v>2385.37</v>
      </c>
      <c r="I41" s="34">
        <v>3000</v>
      </c>
      <c r="K41" s="30">
        <v>3095</v>
      </c>
      <c r="M41" s="34">
        <v>2400</v>
      </c>
      <c r="N41" s="34"/>
      <c r="O41" s="13">
        <f t="shared" si="0"/>
        <v>95</v>
      </c>
      <c r="R41" s="31"/>
      <c r="U41" s="26"/>
      <c r="V41" s="29"/>
    </row>
    <row r="42" spans="1:22" x14ac:dyDescent="0.25">
      <c r="A42" s="16"/>
      <c r="B42" s="16"/>
      <c r="C42" s="16" t="s">
        <v>42</v>
      </c>
      <c r="D42" s="16"/>
      <c r="E42" s="16"/>
      <c r="F42" s="16"/>
      <c r="G42" s="23">
        <v>75</v>
      </c>
      <c r="I42" s="34">
        <v>130</v>
      </c>
      <c r="K42" s="13">
        <v>127</v>
      </c>
      <c r="M42" s="34">
        <v>75</v>
      </c>
      <c r="N42" s="34"/>
      <c r="O42" s="13">
        <f t="shared" si="0"/>
        <v>-3</v>
      </c>
      <c r="P42" s="3" t="s">
        <v>43</v>
      </c>
      <c r="R42" s="31"/>
      <c r="U42" s="26"/>
      <c r="V42" s="29"/>
    </row>
    <row r="43" spans="1:22" x14ac:dyDescent="0.25">
      <c r="A43" s="16"/>
      <c r="B43" s="16"/>
      <c r="C43" s="16" t="s">
        <v>44</v>
      </c>
      <c r="D43" s="16"/>
      <c r="E43" s="16"/>
      <c r="F43" s="16"/>
      <c r="G43" s="23"/>
      <c r="I43" s="34"/>
      <c r="K43" s="13">
        <v>150</v>
      </c>
      <c r="M43" s="34"/>
      <c r="N43" s="34"/>
      <c r="O43" s="13">
        <f t="shared" si="0"/>
        <v>150</v>
      </c>
      <c r="R43" s="31"/>
      <c r="U43" s="26"/>
      <c r="V43" s="29"/>
    </row>
    <row r="44" spans="1:22" x14ac:dyDescent="0.25">
      <c r="A44" s="16"/>
      <c r="B44" s="16"/>
      <c r="C44" s="16" t="s">
        <v>45</v>
      </c>
      <c r="D44" s="16"/>
      <c r="E44" s="16"/>
      <c r="F44" s="16"/>
      <c r="G44" s="23">
        <v>204.57</v>
      </c>
      <c r="I44" s="34">
        <v>250</v>
      </c>
      <c r="K44" s="13">
        <v>242</v>
      </c>
      <c r="M44" s="34">
        <v>250</v>
      </c>
      <c r="N44" s="34"/>
      <c r="O44" s="13">
        <f t="shared" si="0"/>
        <v>-8</v>
      </c>
      <c r="P44" s="3" t="s">
        <v>46</v>
      </c>
      <c r="R44" s="31"/>
      <c r="U44" s="26"/>
      <c r="V44" s="29"/>
    </row>
    <row r="45" spans="1:22" x14ac:dyDescent="0.25">
      <c r="A45" s="16"/>
      <c r="B45" s="16"/>
      <c r="C45" s="16" t="s">
        <v>47</v>
      </c>
      <c r="D45" s="16"/>
      <c r="E45" s="16"/>
      <c r="F45" s="16"/>
      <c r="G45" s="23">
        <v>131.38</v>
      </c>
      <c r="I45" s="34">
        <v>300</v>
      </c>
      <c r="M45" s="34">
        <v>300</v>
      </c>
      <c r="N45" s="34"/>
      <c r="O45" s="13">
        <f t="shared" si="0"/>
        <v>-300</v>
      </c>
      <c r="R45" s="31"/>
      <c r="U45" s="26"/>
      <c r="V45" s="29"/>
    </row>
    <row r="46" spans="1:22" x14ac:dyDescent="0.25">
      <c r="A46" s="16"/>
      <c r="B46" s="16"/>
      <c r="C46" s="16" t="s">
        <v>48</v>
      </c>
      <c r="D46" s="16"/>
      <c r="E46" s="16"/>
      <c r="F46" s="16"/>
      <c r="G46" s="23">
        <f>490.5+50</f>
        <v>540.5</v>
      </c>
      <c r="I46" s="34">
        <v>500</v>
      </c>
      <c r="K46" s="13">
        <v>515</v>
      </c>
      <c r="M46" s="34">
        <v>500</v>
      </c>
      <c r="N46" s="34"/>
      <c r="O46" s="13">
        <f t="shared" si="0"/>
        <v>15</v>
      </c>
      <c r="P46" s="3" t="s">
        <v>49</v>
      </c>
      <c r="R46" s="31"/>
      <c r="U46" s="26"/>
      <c r="V46" s="29"/>
    </row>
    <row r="47" spans="1:22" x14ac:dyDescent="0.25">
      <c r="A47" s="16"/>
      <c r="B47" s="16"/>
      <c r="C47" s="16" t="s">
        <v>50</v>
      </c>
      <c r="D47" s="16"/>
      <c r="E47" s="16"/>
      <c r="F47" s="16"/>
      <c r="G47" s="23">
        <v>400</v>
      </c>
      <c r="I47" s="34">
        <v>650</v>
      </c>
      <c r="K47" s="13">
        <v>665</v>
      </c>
      <c r="M47" s="34">
        <v>400</v>
      </c>
      <c r="N47" s="34"/>
      <c r="O47" s="13">
        <f t="shared" si="0"/>
        <v>15</v>
      </c>
      <c r="P47" s="3" t="s">
        <v>51</v>
      </c>
      <c r="R47" s="31"/>
      <c r="U47" s="26"/>
      <c r="V47" s="29"/>
    </row>
    <row r="48" spans="1:22" x14ac:dyDescent="0.25">
      <c r="A48" s="16"/>
      <c r="B48" s="16"/>
      <c r="C48" s="16" t="s">
        <v>52</v>
      </c>
      <c r="D48" s="16"/>
      <c r="E48" s="16"/>
      <c r="F48" s="16"/>
      <c r="G48" s="23">
        <v>592</v>
      </c>
      <c r="I48" s="34">
        <v>700</v>
      </c>
      <c r="K48" s="13">
        <v>691.8</v>
      </c>
      <c r="M48" s="34">
        <v>700</v>
      </c>
      <c r="N48" s="34"/>
      <c r="O48" s="13">
        <f t="shared" si="0"/>
        <v>-8.2000000000000455</v>
      </c>
      <c r="R48" s="31"/>
      <c r="U48" s="26"/>
      <c r="V48" s="29"/>
    </row>
    <row r="49" spans="1:22" x14ac:dyDescent="0.25">
      <c r="A49" s="16"/>
      <c r="B49" s="16"/>
      <c r="C49" s="16" t="s">
        <v>53</v>
      </c>
      <c r="D49" s="16"/>
      <c r="E49" s="16"/>
      <c r="F49" s="16"/>
      <c r="G49" s="23">
        <v>272.39</v>
      </c>
      <c r="I49" s="34">
        <v>300</v>
      </c>
      <c r="K49" s="13">
        <v>235.97</v>
      </c>
      <c r="M49" s="34">
        <v>300</v>
      </c>
      <c r="N49" s="34"/>
      <c r="O49" s="13">
        <f t="shared" si="0"/>
        <v>-64.03</v>
      </c>
      <c r="R49" s="31"/>
      <c r="U49" s="26"/>
      <c r="V49" s="29"/>
    </row>
    <row r="50" spans="1:22" x14ac:dyDescent="0.25">
      <c r="A50" s="16"/>
      <c r="B50" s="16"/>
      <c r="C50" s="16" t="s">
        <v>54</v>
      </c>
      <c r="D50" s="16"/>
      <c r="E50" s="16"/>
      <c r="F50" s="16"/>
      <c r="G50" s="23">
        <v>65.5</v>
      </c>
      <c r="I50" s="34">
        <v>100</v>
      </c>
      <c r="M50" s="34">
        <v>100</v>
      </c>
      <c r="N50" s="34"/>
      <c r="O50" s="13">
        <f t="shared" si="0"/>
        <v>-100</v>
      </c>
      <c r="P50" s="3" t="s">
        <v>55</v>
      </c>
      <c r="R50" s="31"/>
      <c r="U50" s="26"/>
      <c r="V50" s="29"/>
    </row>
    <row r="51" spans="1:22" x14ac:dyDescent="0.25">
      <c r="A51" s="16"/>
      <c r="B51" s="16"/>
      <c r="C51" s="16" t="s">
        <v>56</v>
      </c>
      <c r="D51" s="16"/>
      <c r="E51" s="16"/>
      <c r="F51" s="16"/>
      <c r="G51" s="23">
        <v>0</v>
      </c>
      <c r="I51" s="34">
        <v>500</v>
      </c>
      <c r="M51" s="34">
        <v>500</v>
      </c>
      <c r="N51" s="34"/>
      <c r="O51" s="13">
        <f t="shared" si="0"/>
        <v>-500</v>
      </c>
      <c r="P51" s="3" t="s">
        <v>57</v>
      </c>
      <c r="R51" s="31"/>
      <c r="U51" s="26"/>
      <c r="V51" s="29"/>
    </row>
    <row r="52" spans="1:22" x14ac:dyDescent="0.25">
      <c r="A52" s="16"/>
      <c r="B52" s="16"/>
      <c r="C52" s="16" t="s">
        <v>58</v>
      </c>
      <c r="D52" s="16"/>
      <c r="E52" s="16"/>
      <c r="F52" s="16"/>
      <c r="G52" s="23">
        <v>840</v>
      </c>
      <c r="I52" s="34">
        <v>300</v>
      </c>
      <c r="K52" s="13">
        <v>170</v>
      </c>
      <c r="M52" s="34">
        <v>800</v>
      </c>
      <c r="N52" s="34"/>
      <c r="O52" s="13">
        <f t="shared" si="0"/>
        <v>-130</v>
      </c>
      <c r="R52" s="31"/>
      <c r="U52" s="26"/>
      <c r="V52" s="29"/>
    </row>
    <row r="53" spans="1:22" x14ac:dyDescent="0.25">
      <c r="A53" s="16"/>
      <c r="B53" s="16"/>
      <c r="C53" s="16" t="s">
        <v>59</v>
      </c>
      <c r="D53" s="16"/>
      <c r="E53" s="16"/>
      <c r="F53" s="16"/>
      <c r="G53" s="23">
        <v>550</v>
      </c>
      <c r="I53" s="34">
        <v>550</v>
      </c>
      <c r="K53" s="13">
        <v>425</v>
      </c>
      <c r="M53" s="34">
        <v>550</v>
      </c>
      <c r="N53" s="34"/>
      <c r="O53" s="13">
        <f t="shared" si="0"/>
        <v>-125</v>
      </c>
      <c r="P53" s="3" t="s">
        <v>60</v>
      </c>
      <c r="R53" s="31"/>
      <c r="U53" s="26"/>
      <c r="V53" s="29"/>
    </row>
    <row r="54" spans="1:22" x14ac:dyDescent="0.25">
      <c r="A54" s="16"/>
      <c r="B54" s="16"/>
      <c r="C54" s="16" t="s">
        <v>61</v>
      </c>
      <c r="D54" s="16"/>
      <c r="E54" s="16"/>
      <c r="F54" s="16"/>
      <c r="G54" s="23">
        <v>1890.08</v>
      </c>
      <c r="I54" s="34">
        <v>3000</v>
      </c>
      <c r="K54" s="13">
        <v>2640.88</v>
      </c>
      <c r="M54" s="34">
        <v>3000</v>
      </c>
      <c r="N54" s="34"/>
      <c r="O54" s="13">
        <f t="shared" si="0"/>
        <v>-359.11999999999989</v>
      </c>
      <c r="P54" s="32" t="s">
        <v>62</v>
      </c>
      <c r="R54" s="31"/>
      <c r="U54" s="26"/>
      <c r="V54" s="29"/>
    </row>
    <row r="55" spans="1:22" x14ac:dyDescent="0.25">
      <c r="A55" s="16"/>
      <c r="B55" s="16"/>
      <c r="C55" s="16" t="s">
        <v>63</v>
      </c>
      <c r="D55" s="16"/>
      <c r="E55" s="16"/>
      <c r="F55" s="16"/>
      <c r="G55" s="23">
        <v>375</v>
      </c>
      <c r="I55" s="34">
        <v>1100</v>
      </c>
      <c r="K55" s="13">
        <v>1140</v>
      </c>
      <c r="M55" s="34">
        <v>400</v>
      </c>
      <c r="N55" s="34"/>
      <c r="O55" s="13">
        <f t="shared" si="0"/>
        <v>40</v>
      </c>
      <c r="R55" s="31"/>
      <c r="U55" s="26"/>
      <c r="V55" s="29"/>
    </row>
    <row r="56" spans="1:22" x14ac:dyDescent="0.25">
      <c r="A56" s="16"/>
      <c r="B56" s="16"/>
      <c r="C56" s="16" t="s">
        <v>64</v>
      </c>
      <c r="D56" s="16"/>
      <c r="E56" s="16"/>
      <c r="F56" s="16"/>
      <c r="G56" s="23">
        <v>2700.88</v>
      </c>
      <c r="I56" s="34">
        <v>2000</v>
      </c>
      <c r="K56" s="13">
        <v>7343.33</v>
      </c>
      <c r="M56" s="34">
        <v>7000</v>
      </c>
      <c r="N56" s="34"/>
      <c r="O56" s="13">
        <f t="shared" si="0"/>
        <v>5343.33</v>
      </c>
      <c r="P56" s="3" t="s">
        <v>65</v>
      </c>
      <c r="R56" s="31"/>
      <c r="U56" s="26"/>
      <c r="V56" s="27"/>
    </row>
    <row r="57" spans="1:22" x14ac:dyDescent="0.25">
      <c r="A57" s="16"/>
      <c r="B57" s="16"/>
      <c r="C57" s="16" t="s">
        <v>66</v>
      </c>
      <c r="D57" s="16"/>
      <c r="E57" s="16"/>
      <c r="F57" s="16"/>
      <c r="G57" s="23">
        <v>2415.37</v>
      </c>
      <c r="I57" s="34">
        <v>2400</v>
      </c>
      <c r="K57" s="13">
        <f>450+400</f>
        <v>850</v>
      </c>
      <c r="M57" s="34">
        <v>2400</v>
      </c>
      <c r="N57" s="34"/>
      <c r="O57" s="13">
        <f t="shared" si="0"/>
        <v>-1550</v>
      </c>
      <c r="P57" s="32" t="s">
        <v>67</v>
      </c>
      <c r="R57" s="31"/>
      <c r="S57" s="3" t="s">
        <v>68</v>
      </c>
      <c r="U57" s="26"/>
      <c r="V57" s="29"/>
    </row>
    <row r="58" spans="1:22" x14ac:dyDescent="0.25">
      <c r="A58" s="16"/>
      <c r="B58" s="16"/>
      <c r="C58" s="16" t="s">
        <v>69</v>
      </c>
      <c r="D58" s="16"/>
      <c r="E58" s="16"/>
      <c r="F58" s="16"/>
      <c r="G58" s="23">
        <v>424.23</v>
      </c>
      <c r="I58" s="34">
        <v>450</v>
      </c>
      <c r="K58" s="13">
        <v>305.14</v>
      </c>
      <c r="M58" s="34">
        <v>450</v>
      </c>
      <c r="N58" s="34"/>
      <c r="O58" s="13">
        <f t="shared" si="0"/>
        <v>-144.86000000000001</v>
      </c>
      <c r="R58" s="31"/>
      <c r="U58" s="26"/>
      <c r="V58" s="29"/>
    </row>
    <row r="59" spans="1:22" x14ac:dyDescent="0.25">
      <c r="A59" s="16"/>
      <c r="B59" s="16"/>
      <c r="C59" s="16" t="s">
        <v>70</v>
      </c>
      <c r="D59" s="16"/>
      <c r="E59" s="16"/>
      <c r="F59" s="16"/>
      <c r="G59" s="23">
        <v>793.28</v>
      </c>
      <c r="I59" s="34">
        <v>700</v>
      </c>
      <c r="K59" s="30">
        <v>678.03</v>
      </c>
      <c r="M59" s="34">
        <v>1000</v>
      </c>
      <c r="N59" s="34"/>
      <c r="O59" s="13">
        <f t="shared" si="0"/>
        <v>-21.970000000000027</v>
      </c>
      <c r="P59" s="3" t="s">
        <v>71</v>
      </c>
      <c r="R59" s="31"/>
      <c r="U59" s="26"/>
      <c r="V59" s="39"/>
    </row>
    <row r="60" spans="1:22" x14ac:dyDescent="0.25">
      <c r="A60" s="16"/>
      <c r="B60" s="16"/>
      <c r="C60" s="16" t="s">
        <v>72</v>
      </c>
      <c r="D60" s="16"/>
      <c r="E60" s="16"/>
      <c r="F60" s="16"/>
      <c r="G60" s="23">
        <v>2570</v>
      </c>
      <c r="I60" s="34">
        <v>2200</v>
      </c>
      <c r="K60" s="13">
        <v>1960</v>
      </c>
      <c r="M60" s="34">
        <v>2700</v>
      </c>
      <c r="N60" s="34"/>
      <c r="O60" s="13">
        <f t="shared" si="0"/>
        <v>-240</v>
      </c>
      <c r="R60" s="31"/>
      <c r="U60" s="26"/>
      <c r="V60" s="29"/>
    </row>
    <row r="61" spans="1:22" x14ac:dyDescent="0.25">
      <c r="A61" s="16"/>
      <c r="B61" s="16"/>
      <c r="C61" s="16" t="s">
        <v>73</v>
      </c>
      <c r="D61" s="16"/>
      <c r="E61" s="16"/>
      <c r="F61" s="16"/>
      <c r="G61" s="23"/>
      <c r="I61" s="34"/>
      <c r="M61" s="34"/>
      <c r="N61" s="34"/>
      <c r="R61" s="31"/>
      <c r="U61" s="26"/>
      <c r="V61" s="27"/>
    </row>
    <row r="62" spans="1:22" x14ac:dyDescent="0.25">
      <c r="A62" s="16"/>
      <c r="B62" s="16"/>
      <c r="C62" s="16"/>
      <c r="D62" s="16" t="s">
        <v>74</v>
      </c>
      <c r="E62" s="16"/>
      <c r="F62" s="16"/>
      <c r="G62" s="23">
        <v>423</v>
      </c>
      <c r="I62" s="34">
        <v>500</v>
      </c>
      <c r="K62" s="13">
        <v>459.25</v>
      </c>
      <c r="M62" s="34">
        <v>500</v>
      </c>
      <c r="N62" s="34"/>
      <c r="O62" s="14">
        <f>+K62-I62</f>
        <v>-40.75</v>
      </c>
      <c r="R62" s="31">
        <f>7343-5700</f>
        <v>1643</v>
      </c>
      <c r="U62" s="26"/>
      <c r="V62" s="29"/>
    </row>
    <row r="63" spans="1:22" x14ac:dyDescent="0.25">
      <c r="A63" s="16"/>
      <c r="B63" s="16"/>
      <c r="C63" s="16"/>
      <c r="D63" s="16" t="s">
        <v>75</v>
      </c>
      <c r="E63" s="16"/>
      <c r="F63" s="16"/>
      <c r="G63" s="23">
        <v>4688.3599999999997</v>
      </c>
      <c r="I63" s="36">
        <v>4500</v>
      </c>
      <c r="K63" s="35">
        <v>4118.1000000000004</v>
      </c>
      <c r="M63" s="36">
        <v>4800</v>
      </c>
      <c r="N63" s="34"/>
      <c r="O63" s="37">
        <f>+K63-I63</f>
        <v>-381.89999999999964</v>
      </c>
      <c r="R63" s="31"/>
      <c r="U63" s="26"/>
      <c r="V63" s="29"/>
    </row>
    <row r="64" spans="1:22" x14ac:dyDescent="0.25">
      <c r="A64" s="16"/>
      <c r="B64" s="16"/>
      <c r="C64" s="16" t="s">
        <v>76</v>
      </c>
      <c r="D64" s="16"/>
      <c r="E64" s="16"/>
      <c r="F64" s="16"/>
      <c r="G64" s="23">
        <f>ROUND(SUM(G61:G63),5)</f>
        <v>5111.3599999999997</v>
      </c>
      <c r="I64" s="23">
        <f>ROUND(SUM(I61:I63),5)</f>
        <v>5000</v>
      </c>
      <c r="K64" s="23">
        <f>ROUND(SUM(K61:K63),5)</f>
        <v>4577.3500000000004</v>
      </c>
      <c r="M64" s="23">
        <f>ROUND(SUM(M61:M63),5)</f>
        <v>5300</v>
      </c>
      <c r="N64" s="23"/>
      <c r="O64" s="41">
        <f>ROUND(SUM(O61:O63),5)</f>
        <v>-422.65</v>
      </c>
      <c r="R64" s="31"/>
      <c r="U64" s="26"/>
      <c r="V64" s="29"/>
    </row>
    <row r="65" spans="1:22" x14ac:dyDescent="0.25">
      <c r="A65" s="16"/>
      <c r="B65" s="16"/>
      <c r="C65" s="16"/>
      <c r="D65" s="16"/>
      <c r="E65" s="16"/>
      <c r="F65" s="16"/>
      <c r="G65" s="23"/>
      <c r="I65" s="23"/>
      <c r="M65" s="23"/>
      <c r="N65" s="23"/>
      <c r="O65" s="41"/>
      <c r="R65" s="31"/>
      <c r="U65" s="26"/>
      <c r="V65" s="29"/>
    </row>
    <row r="66" spans="1:22" x14ac:dyDescent="0.25">
      <c r="A66" s="16"/>
      <c r="B66" s="16"/>
      <c r="C66" s="16" t="s">
        <v>77</v>
      </c>
      <c r="D66" s="16"/>
      <c r="E66" s="16"/>
      <c r="F66" s="16"/>
      <c r="G66" s="23">
        <v>54.31</v>
      </c>
      <c r="I66" s="36">
        <v>100</v>
      </c>
      <c r="K66" s="35">
        <v>39.340000000000003</v>
      </c>
      <c r="M66" s="36">
        <v>300</v>
      </c>
      <c r="N66" s="34"/>
      <c r="O66" s="14">
        <f>+K66-I66</f>
        <v>-60.66</v>
      </c>
      <c r="R66" s="31"/>
      <c r="U66" s="26"/>
      <c r="V66" s="39"/>
    </row>
    <row r="67" spans="1:22" s="45" customFormat="1" x14ac:dyDescent="0.25">
      <c r="A67" s="16"/>
      <c r="B67" s="16" t="s">
        <v>78</v>
      </c>
      <c r="C67" s="16"/>
      <c r="D67" s="16"/>
      <c r="E67" s="16"/>
      <c r="F67" s="16"/>
      <c r="G67" s="23">
        <f>ROUND(SUM(G36:G60)+G64+G66,5)</f>
        <v>26939.35</v>
      </c>
      <c r="H67" s="3"/>
      <c r="I67" s="43">
        <f>ROUND(SUM(I36:I60)+I64+I66,5)</f>
        <v>29780</v>
      </c>
      <c r="J67" s="3"/>
      <c r="K67" s="41">
        <f>ROUND(SUM(K36:K60)+K64+K66,5)</f>
        <v>30740.16</v>
      </c>
      <c r="L67" s="3"/>
      <c r="M67" s="43">
        <f>ROUND(SUM(M36:M60)+M64+M66,5)</f>
        <v>34575</v>
      </c>
      <c r="N67" s="23"/>
      <c r="O67" s="42">
        <f>ROUND(SUM(O36:O60)+O64+O66,5)</f>
        <v>960.16</v>
      </c>
      <c r="P67" s="3"/>
      <c r="Q67" s="3"/>
      <c r="R67" s="23"/>
      <c r="U67" s="26"/>
      <c r="V67" s="29"/>
    </row>
    <row r="68" spans="1:22" ht="15.75" thickBot="1" x14ac:dyDescent="0.3">
      <c r="A68" s="16" t="s">
        <v>79</v>
      </c>
      <c r="B68" s="16"/>
      <c r="C68" s="16"/>
      <c r="D68" s="16"/>
      <c r="E68" s="16"/>
      <c r="F68" s="16"/>
      <c r="G68" s="23">
        <f>ROUND(G7+G34-G67,5)</f>
        <v>9491.35</v>
      </c>
      <c r="I68" s="46">
        <f>ROUND(I7+I34-I67,5)</f>
        <v>2020</v>
      </c>
      <c r="K68" s="44">
        <f>ROUND(K7+K34-K67,5)</f>
        <v>4081.3</v>
      </c>
      <c r="M68" s="46">
        <f>ROUND(M7+M34-M67,5)</f>
        <v>2925</v>
      </c>
      <c r="N68" s="23"/>
      <c r="O68" s="44">
        <f>ROUND(O7+O34-O67,5)</f>
        <v>2061.3000000000002</v>
      </c>
      <c r="P68" s="34"/>
      <c r="R68" s="23"/>
      <c r="U68" s="26"/>
      <c r="V68" s="27"/>
    </row>
    <row r="69" spans="1:22" ht="15.75" thickTop="1" x14ac:dyDescent="0.25">
      <c r="A69" s="16"/>
      <c r="B69" s="16"/>
      <c r="C69" s="16"/>
      <c r="D69" s="16"/>
      <c r="E69" s="16"/>
      <c r="F69" s="16"/>
      <c r="G69" s="47">
        <f>G68</f>
        <v>9491.35</v>
      </c>
      <c r="H69" s="45"/>
      <c r="I69" s="47"/>
      <c r="J69" s="45"/>
      <c r="K69" s="48"/>
      <c r="L69" s="45"/>
      <c r="M69" s="47"/>
      <c r="N69" s="47"/>
      <c r="O69" s="47"/>
      <c r="P69" s="45"/>
      <c r="Q69" s="45"/>
      <c r="R69" s="47"/>
      <c r="U69" s="26"/>
      <c r="V69" s="29"/>
    </row>
    <row r="70" spans="1:22" x14ac:dyDescent="0.25">
      <c r="I70" s="14"/>
      <c r="U70" s="26"/>
      <c r="V70" s="39"/>
    </row>
    <row r="71" spans="1:22" x14ac:dyDescent="0.25">
      <c r="I71" s="14"/>
      <c r="R71" s="34"/>
      <c r="U71" s="26"/>
      <c r="V71" s="29"/>
    </row>
    <row r="72" spans="1:22" x14ac:dyDescent="0.25">
      <c r="A72" s="3"/>
      <c r="B72" s="3"/>
      <c r="C72" s="3"/>
      <c r="D72" s="3"/>
      <c r="E72" s="3"/>
      <c r="F72" s="3"/>
      <c r="G72" s="3"/>
      <c r="I72" s="14"/>
      <c r="R72" s="49"/>
      <c r="U72" s="26"/>
      <c r="V72" s="39"/>
    </row>
    <row r="73" spans="1:22" x14ac:dyDescent="0.25">
      <c r="A73" s="3"/>
      <c r="B73" s="3"/>
      <c r="C73" s="3"/>
      <c r="D73" s="3"/>
      <c r="E73" s="3"/>
      <c r="F73" s="3"/>
      <c r="G73" s="3"/>
      <c r="I73" s="14"/>
      <c r="U73" s="26"/>
      <c r="V73" s="39"/>
    </row>
    <row r="74" spans="1:22" x14ac:dyDescent="0.25">
      <c r="A74" s="3"/>
      <c r="B74" s="3"/>
      <c r="C74" s="3"/>
      <c r="D74" s="3"/>
      <c r="E74" s="3"/>
      <c r="F74" s="3"/>
      <c r="G74" s="3"/>
      <c r="I74" s="14"/>
      <c r="R74" s="49"/>
      <c r="U74" s="26"/>
      <c r="V74" s="39"/>
    </row>
    <row r="75" spans="1:22" x14ac:dyDescent="0.25">
      <c r="I75" s="14"/>
      <c r="U75" s="26"/>
      <c r="V75" s="27"/>
    </row>
    <row r="76" spans="1:22" x14ac:dyDescent="0.25">
      <c r="I76" s="14"/>
      <c r="U76"/>
      <c r="V76"/>
    </row>
    <row r="77" spans="1:22" x14ac:dyDescent="0.25">
      <c r="I77" s="14"/>
    </row>
    <row r="78" spans="1:22" x14ac:dyDescent="0.25">
      <c r="I78" s="14"/>
    </row>
    <row r="79" spans="1:22" x14ac:dyDescent="0.25">
      <c r="I79" s="14"/>
    </row>
    <row r="80" spans="1:22" x14ac:dyDescent="0.25">
      <c r="I80" s="14"/>
    </row>
    <row r="81" spans="9:9" x14ac:dyDescent="0.25">
      <c r="I81" s="14"/>
    </row>
    <row r="82" spans="9:9" x14ac:dyDescent="0.25">
      <c r="I82" s="14"/>
    </row>
    <row r="83" spans="9:9" x14ac:dyDescent="0.25">
      <c r="I83" s="14"/>
    </row>
    <row r="84" spans="9:9" x14ac:dyDescent="0.25">
      <c r="I84" s="14"/>
    </row>
    <row r="85" spans="9:9" x14ac:dyDescent="0.25">
      <c r="I85" s="14"/>
    </row>
    <row r="86" spans="9:9" x14ac:dyDescent="0.25">
      <c r="I86" s="14"/>
    </row>
    <row r="87" spans="9:9" x14ac:dyDescent="0.25">
      <c r="I87" s="14"/>
    </row>
    <row r="88" spans="9:9" x14ac:dyDescent="0.25">
      <c r="I88" s="14"/>
    </row>
    <row r="89" spans="9:9" x14ac:dyDescent="0.25">
      <c r="I89" s="14"/>
    </row>
    <row r="90" spans="9:9" x14ac:dyDescent="0.25">
      <c r="I90" s="14"/>
    </row>
  </sheetData>
  <mergeCells count="2">
    <mergeCell ref="B1:M1"/>
    <mergeCell ref="B2:M2"/>
  </mergeCells>
  <pageMargins left="0.2" right="0.2" top="0.25" bottom="0.25" header="0.3" footer="0.3"/>
  <pageSetup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100316</vt:lpstr>
      <vt:lpstr>'100316'!Print_Area</vt:lpstr>
    </vt:vector>
  </TitlesOfParts>
  <Company>Bauer Hockey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H</dc:creator>
  <cp:lastModifiedBy>Kevin Sprague</cp:lastModifiedBy>
  <cp:lastPrinted>2016-11-07T17:53:43Z</cp:lastPrinted>
  <dcterms:created xsi:type="dcterms:W3CDTF">2016-10-24T01:45:50Z</dcterms:created>
  <dcterms:modified xsi:type="dcterms:W3CDTF">2017-01-04T19:17:00Z</dcterms:modified>
</cp:coreProperties>
</file>