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ernerelectric-my.sharepoint.com/personal/bklitzke_wernerelectric_com/Documents/Documents/1 - Basketball information/Appleton North Club/Board info/Operating budgets/"/>
    </mc:Choice>
  </mc:AlternateContent>
  <xr:revisionPtr revIDLastSave="221" documentId="13_ncr:1_{4389E840-30DB-4517-8A46-C28EB3BD769B}" xr6:coauthVersionLast="47" xr6:coauthVersionMax="47" xr10:uidLastSave="{F9C35550-43E6-4180-A077-581749003356}"/>
  <bookViews>
    <workbookView xWindow="390" yWindow="390" windowWidth="21600" windowHeight="11385" firstSheet="4" activeTab="4" xr2:uid="{00000000-000D-0000-FFFF-FFFF00000000}"/>
  </bookViews>
  <sheets>
    <sheet name="Budget" sheetId="1" state="hidden" r:id="rId1"/>
    <sheet name="Budget V2" sheetId="2" state="hidden" r:id="rId2"/>
    <sheet name="Budget V3" sheetId="3" state="hidden" r:id="rId3"/>
    <sheet name="Budget V4" sheetId="4" state="hidden" r:id="rId4"/>
    <sheet name="2021 - 2022 Budget" sheetId="8" r:id="rId5"/>
    <sheet name="2019 - 2020 Final" sheetId="7" r:id="rId6"/>
    <sheet name="2018 - 2019 Final" sheetId="9" r:id="rId7"/>
  </sheets>
  <definedNames>
    <definedName name="_xlnm.Print_Area" localSheetId="5">'2019 - 2020 Final'!$A$1:$Q$150</definedName>
    <definedName name="_xlnm.Print_Area" localSheetId="4">'2021 - 2022 Budget'!$B$1:$R$121</definedName>
    <definedName name="_xlnm.Print_Titles" localSheetId="5">'2019 - 2020 Final'!$1:$5</definedName>
    <definedName name="_xlnm.Print_Titles" localSheetId="4">'2021 - 2022 Budget'!$1:$5</definedName>
    <definedName name="_xlnm.Print_Titles" localSheetId="0">Budget!$1:$4</definedName>
    <definedName name="_xlnm.Print_Titles" localSheetId="1">'Budget V2'!$1:$4</definedName>
    <definedName name="_xlnm.Print_Titles" localSheetId="2">'Budget V3'!$1:$4</definedName>
    <definedName name="_xlnm.Print_Titles" localSheetId="3">'Budget V4'!$1:$4</definedName>
  </definedName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46" i="8" l="1"/>
  <c r="P43" i="8"/>
  <c r="P42" i="8"/>
  <c r="P41" i="8"/>
  <c r="P40" i="8"/>
  <c r="P39" i="8"/>
  <c r="C26" i="8"/>
  <c r="Q38" i="8"/>
  <c r="Q39" i="8"/>
  <c r="Q40" i="8"/>
  <c r="Q41" i="8"/>
  <c r="Q42" i="8"/>
  <c r="Q43" i="8"/>
  <c r="Q44" i="8"/>
  <c r="Q46" i="8"/>
  <c r="Q47" i="8"/>
  <c r="E25" i="8"/>
  <c r="C13" i="8"/>
  <c r="E11" i="8"/>
  <c r="E19" i="8"/>
  <c r="E28" i="8"/>
  <c r="C109" i="8"/>
  <c r="C93" i="8"/>
  <c r="E101" i="8"/>
  <c r="E85" i="8"/>
  <c r="O108" i="8"/>
  <c r="I98" i="8"/>
  <c r="I99" i="8"/>
  <c r="C111" i="8"/>
  <c r="O91" i="8"/>
  <c r="I82" i="8"/>
  <c r="I83" i="8"/>
  <c r="C95" i="8"/>
  <c r="I70" i="8"/>
  <c r="P78" i="8"/>
  <c r="I71" i="8"/>
  <c r="E71" i="8"/>
  <c r="O64" i="8"/>
  <c r="O63" i="8"/>
  <c r="O41" i="8"/>
  <c r="E147" i="9"/>
  <c r="C147" i="9"/>
  <c r="H140" i="9"/>
  <c r="N135" i="9"/>
  <c r="H127" i="9"/>
  <c r="B140" i="9"/>
  <c r="G140" i="9"/>
  <c r="H128" i="9"/>
  <c r="H124" i="9"/>
  <c r="N120" i="9"/>
  <c r="H111" i="9"/>
  <c r="B124" i="9"/>
  <c r="G124" i="9"/>
  <c r="H112" i="9"/>
  <c r="H108" i="9"/>
  <c r="N106" i="9"/>
  <c r="H95" i="9"/>
  <c r="B108" i="9"/>
  <c r="B106" i="9"/>
  <c r="D103" i="9"/>
  <c r="D98" i="9"/>
  <c r="H96" i="9"/>
  <c r="H93" i="9"/>
  <c r="N92" i="9"/>
  <c r="H80" i="9"/>
  <c r="B91" i="9"/>
  <c r="D88" i="9"/>
  <c r="D83" i="9"/>
  <c r="H81" i="9"/>
  <c r="P77" i="9"/>
  <c r="P76" i="9"/>
  <c r="P75" i="9"/>
  <c r="P74" i="9"/>
  <c r="P79" i="9"/>
  <c r="H68" i="9"/>
  <c r="P65" i="9"/>
  <c r="H62" i="9"/>
  <c r="D62" i="9"/>
  <c r="N65" i="9"/>
  <c r="D65" i="9"/>
  <c r="N64" i="9"/>
  <c r="F61" i="9"/>
  <c r="N63" i="9"/>
  <c r="P63" i="9"/>
  <c r="H60" i="9"/>
  <c r="N62" i="9"/>
  <c r="P62" i="9"/>
  <c r="H59" i="9"/>
  <c r="G62" i="9"/>
  <c r="F62" i="9"/>
  <c r="N61" i="9"/>
  <c r="P61" i="9"/>
  <c r="H58" i="9"/>
  <c r="D58" i="9"/>
  <c r="G61" i="9"/>
  <c r="N60" i="9"/>
  <c r="P60" i="9"/>
  <c r="H57" i="9"/>
  <c r="G60" i="9"/>
  <c r="F60" i="9"/>
  <c r="G59" i="9"/>
  <c r="G58" i="9"/>
  <c r="G57" i="9"/>
  <c r="H55" i="9"/>
  <c r="D50" i="9"/>
  <c r="N43" i="9"/>
  <c r="L43" i="9"/>
  <c r="N42" i="9"/>
  <c r="L42" i="9"/>
  <c r="N41" i="9"/>
  <c r="L41" i="9"/>
  <c r="O40" i="9"/>
  <c r="O41" i="9"/>
  <c r="O42" i="9"/>
  <c r="O43" i="9"/>
  <c r="O46" i="9"/>
  <c r="P46" i="9"/>
  <c r="N40" i="9"/>
  <c r="L40" i="9"/>
  <c r="P39" i="9"/>
  <c r="L39" i="9"/>
  <c r="P38" i="9"/>
  <c r="L38" i="9"/>
  <c r="D38" i="9"/>
  <c r="D36" i="9"/>
  <c r="D29" i="9"/>
  <c r="D28" i="9"/>
  <c r="O22" i="9"/>
  <c r="B9" i="9"/>
  <c r="D9" i="9"/>
  <c r="N22" i="9"/>
  <c r="D22" i="9"/>
  <c r="D17" i="9"/>
  <c r="B12" i="9"/>
  <c r="B11" i="9"/>
  <c r="G7" i="9"/>
  <c r="F7" i="9"/>
  <c r="B6" i="9"/>
  <c r="G6" i="9"/>
  <c r="F6" i="9"/>
  <c r="D57" i="9"/>
  <c r="B93" i="9"/>
  <c r="G93" i="9"/>
  <c r="D59" i="9"/>
  <c r="G108" i="9"/>
  <c r="D60" i="9"/>
  <c r="P40" i="9"/>
  <c r="N44" i="9"/>
  <c r="B26" i="9"/>
  <c r="B147" i="9"/>
  <c r="F58" i="9"/>
  <c r="P42" i="9"/>
  <c r="H71" i="9"/>
  <c r="H69" i="9"/>
  <c r="D69" i="9"/>
  <c r="H70" i="9"/>
  <c r="D70" i="9"/>
  <c r="P41" i="9"/>
  <c r="P43" i="9"/>
  <c r="D71" i="9"/>
  <c r="F57" i="9"/>
  <c r="F59" i="9"/>
  <c r="P64" i="9"/>
  <c r="H61" i="9"/>
  <c r="D61" i="9"/>
  <c r="N47" i="9"/>
  <c r="P44" i="9"/>
  <c r="P47" i="9"/>
  <c r="D25" i="9"/>
  <c r="D147" i="9"/>
  <c r="B149" i="9"/>
  <c r="F118" i="8"/>
  <c r="D118" i="8"/>
  <c r="I111" i="8"/>
  <c r="H111" i="8"/>
  <c r="I95" i="8"/>
  <c r="H95" i="8"/>
  <c r="G63" i="8"/>
  <c r="E67" i="8"/>
  <c r="Q63" i="8"/>
  <c r="I62" i="8"/>
  <c r="O62" i="8"/>
  <c r="G61" i="8"/>
  <c r="O61" i="8"/>
  <c r="Q61" i="8"/>
  <c r="I60" i="8"/>
  <c r="H63" i="8"/>
  <c r="O60" i="8"/>
  <c r="G59" i="8"/>
  <c r="H62" i="8"/>
  <c r="G62" i="8"/>
  <c r="O59" i="8"/>
  <c r="Q59" i="8"/>
  <c r="I58" i="8"/>
  <c r="H61" i="8"/>
  <c r="H60" i="8"/>
  <c r="H59" i="8"/>
  <c r="H58" i="8"/>
  <c r="I56" i="8"/>
  <c r="O44" i="8"/>
  <c r="O47" i="8"/>
  <c r="M43" i="8"/>
  <c r="M42" i="8"/>
  <c r="M41" i="8"/>
  <c r="M40" i="8"/>
  <c r="M39" i="8"/>
  <c r="M38" i="8"/>
  <c r="P18" i="8"/>
  <c r="O18" i="8"/>
  <c r="H8" i="8"/>
  <c r="G8" i="8"/>
  <c r="H7" i="8"/>
  <c r="G7" i="8"/>
  <c r="D50" i="7"/>
  <c r="D29" i="7"/>
  <c r="Q62" i="8"/>
  <c r="I61" i="8"/>
  <c r="E61" i="8"/>
  <c r="Q60" i="8"/>
  <c r="I59" i="8"/>
  <c r="E59" i="8"/>
  <c r="C7" i="8"/>
  <c r="E62" i="8"/>
  <c r="E58" i="8"/>
  <c r="E60" i="8"/>
  <c r="Q64" i="8"/>
  <c r="I63" i="8"/>
  <c r="E63" i="8"/>
  <c r="G58" i="8"/>
  <c r="G60" i="8"/>
  <c r="D103" i="7"/>
  <c r="D88" i="7"/>
  <c r="C118" i="8"/>
  <c r="D126" i="8"/>
  <c r="D133" i="8"/>
  <c r="O40" i="7"/>
  <c r="E118" i="8"/>
  <c r="D28" i="7"/>
  <c r="D120" i="8"/>
  <c r="E126" i="8"/>
  <c r="E133" i="8"/>
  <c r="D36" i="7"/>
  <c r="D17" i="7"/>
  <c r="L43" i="7"/>
  <c r="L42" i="7"/>
  <c r="L41" i="7"/>
  <c r="L40" i="7"/>
  <c r="L39" i="7"/>
  <c r="L38" i="7"/>
  <c r="D65" i="7"/>
  <c r="D38" i="7"/>
  <c r="G7" i="7"/>
  <c r="G6" i="7"/>
  <c r="F7" i="7"/>
  <c r="F6" i="7"/>
  <c r="N43" i="7"/>
  <c r="N42" i="7"/>
  <c r="N41" i="7"/>
  <c r="N40" i="7"/>
  <c r="H128" i="7"/>
  <c r="H112" i="7"/>
  <c r="N135" i="7"/>
  <c r="H127" i="7"/>
  <c r="N120" i="7"/>
  <c r="H111" i="7"/>
  <c r="H140" i="7"/>
  <c r="H124" i="7"/>
  <c r="N44" i="7"/>
  <c r="N47" i="7"/>
  <c r="B6" i="7"/>
  <c r="B140" i="7"/>
  <c r="G140" i="7"/>
  <c r="B124" i="7"/>
  <c r="G124" i="7"/>
  <c r="B26" i="7"/>
  <c r="D83" i="7"/>
  <c r="D98" i="7"/>
  <c r="N62" i="7"/>
  <c r="F59" i="7"/>
  <c r="O41" i="7"/>
  <c r="O42" i="7"/>
  <c r="O43" i="7"/>
  <c r="O46" i="7"/>
  <c r="P46" i="7"/>
  <c r="N65" i="7"/>
  <c r="N64" i="7"/>
  <c r="P64" i="7"/>
  <c r="N63" i="7"/>
  <c r="P63" i="7"/>
  <c r="P62" i="7"/>
  <c r="N61" i="7"/>
  <c r="P61" i="7"/>
  <c r="N60" i="7"/>
  <c r="P60" i="7"/>
  <c r="P43" i="7"/>
  <c r="P39" i="7"/>
  <c r="P38" i="7"/>
  <c r="O22" i="7"/>
  <c r="B9" i="7"/>
  <c r="D9" i="7"/>
  <c r="N22" i="7"/>
  <c r="P65" i="7"/>
  <c r="F62" i="7"/>
  <c r="P42" i="7"/>
  <c r="P41" i="7"/>
  <c r="P40" i="7"/>
  <c r="N106" i="7"/>
  <c r="H95" i="7"/>
  <c r="H108" i="7"/>
  <c r="H96" i="7"/>
  <c r="H81" i="7"/>
  <c r="N92" i="7"/>
  <c r="H80" i="7"/>
  <c r="H68" i="7"/>
  <c r="P77" i="7"/>
  <c r="P76" i="7"/>
  <c r="P75" i="7"/>
  <c r="P74" i="7"/>
  <c r="H93" i="7"/>
  <c r="H62" i="7"/>
  <c r="G62" i="7"/>
  <c r="H61" i="7"/>
  <c r="G61" i="7"/>
  <c r="F61" i="7"/>
  <c r="H60" i="7"/>
  <c r="G60" i="7"/>
  <c r="F60" i="7"/>
  <c r="H59" i="7"/>
  <c r="G59" i="7"/>
  <c r="H58" i="7"/>
  <c r="G58" i="7"/>
  <c r="F58" i="7"/>
  <c r="H57" i="7"/>
  <c r="G57" i="7"/>
  <c r="F57" i="7"/>
  <c r="H55" i="7"/>
  <c r="E147" i="7"/>
  <c r="C147" i="7"/>
  <c r="P44" i="7"/>
  <c r="P47" i="7"/>
  <c r="D25" i="7"/>
  <c r="B108" i="7"/>
  <c r="G108" i="7"/>
  <c r="B93" i="7"/>
  <c r="G93" i="7"/>
  <c r="D60" i="7"/>
  <c r="P79" i="7"/>
  <c r="D59" i="7"/>
  <c r="D58" i="7"/>
  <c r="D57" i="7"/>
  <c r="D61" i="7"/>
  <c r="D62" i="7"/>
  <c r="E62" i="4"/>
  <c r="D62" i="4"/>
  <c r="C62" i="4"/>
  <c r="B62" i="4"/>
  <c r="B63" i="4"/>
  <c r="H69" i="7"/>
  <c r="D69" i="7"/>
  <c r="H71" i="7"/>
  <c r="D71" i="7"/>
  <c r="H70" i="7"/>
  <c r="D70" i="7"/>
  <c r="B147" i="7"/>
  <c r="C155" i="7"/>
  <c r="C162" i="7"/>
  <c r="C63" i="4"/>
  <c r="E50" i="3"/>
  <c r="D50" i="3"/>
  <c r="C50" i="3"/>
  <c r="B50" i="3"/>
  <c r="D147" i="7"/>
  <c r="B51" i="3"/>
  <c r="C51" i="3"/>
  <c r="C75" i="2"/>
  <c r="E75" i="2"/>
  <c r="B75" i="2"/>
  <c r="D75" i="2"/>
  <c r="E88" i="1"/>
  <c r="C89" i="1"/>
  <c r="C88" i="1"/>
  <c r="B88" i="1"/>
  <c r="D88" i="1"/>
  <c r="B89" i="1"/>
  <c r="B149" i="7"/>
  <c r="D155" i="7"/>
  <c r="D162" i="7"/>
  <c r="B76" i="2"/>
  <c r="C76" i="2"/>
</calcChain>
</file>

<file path=xl/sharedStrings.xml><?xml version="1.0" encoding="utf-8"?>
<sst xmlns="http://schemas.openxmlformats.org/spreadsheetml/2006/main" count="1311" uniqueCount="345">
  <si>
    <t>Sell 11 jerseys at $30 each</t>
    <phoneticPr fontId="1" type="noConversion"/>
  </si>
  <si>
    <t>Assume 9 hours at $35 per hour</t>
    <phoneticPr fontId="1" type="noConversion"/>
  </si>
  <si>
    <t>PO Box Rental</t>
    <phoneticPr fontId="1" type="noConversion"/>
  </si>
  <si>
    <t>General Office Supplies</t>
    <phoneticPr fontId="1" type="noConversion"/>
  </si>
  <si>
    <t>Audit</t>
    <phoneticPr fontId="1" type="noConversion"/>
  </si>
  <si>
    <t>Gifts</t>
    <phoneticPr fontId="1" type="noConversion"/>
  </si>
  <si>
    <t>7 paying teams per grade @ $175 per team</t>
    <phoneticPr fontId="1" type="noConversion"/>
  </si>
  <si>
    <t>State Prep Tournament</t>
    <phoneticPr fontId="1" type="noConversion"/>
  </si>
  <si>
    <t>5 paying teams per grade @ $195 per team</t>
    <phoneticPr fontId="1" type="noConversion"/>
  </si>
  <si>
    <t>7 paying teams per grade @ $175 per team</t>
    <phoneticPr fontId="1" type="noConversion"/>
  </si>
  <si>
    <t>Make this based on the number of tournaments we host - $800 per</t>
    <phoneticPr fontId="1" type="noConversion"/>
  </si>
  <si>
    <t>Youth passes to varsity games</t>
    <phoneticPr fontId="1" type="noConversion"/>
  </si>
  <si>
    <t>Volunteer Website/Wissports.net</t>
    <phoneticPr fontId="1" type="noConversion"/>
  </si>
  <si>
    <t>wissports - $40, volunteer - $0</t>
    <phoneticPr fontId="1" type="noConversion"/>
  </si>
  <si>
    <t>Coaching Equipment</t>
    <phoneticPr fontId="1" type="noConversion"/>
  </si>
  <si>
    <t>6th,7th,8th Home Tournament</t>
    <phoneticPr fontId="1" type="noConversion"/>
  </si>
  <si>
    <t>3rd,4th,5th Home Tournament</t>
    <phoneticPr fontId="1" type="noConversion"/>
  </si>
  <si>
    <t>Assume 36 games at $50 each</t>
    <phoneticPr fontId="1" type="noConversion"/>
  </si>
  <si>
    <t>High School girls can score</t>
    <phoneticPr fontId="1" type="noConversion"/>
  </si>
  <si>
    <t>High School girls can score</t>
    <phoneticPr fontId="1" type="noConversion"/>
  </si>
  <si>
    <t>Dontation to Booster club</t>
    <phoneticPr fontId="1" type="noConversion"/>
  </si>
  <si>
    <t>State Tourament?</t>
    <phoneticPr fontId="1" type="noConversion"/>
  </si>
  <si>
    <t>Summer Shooting Club</t>
    <phoneticPr fontId="1" type="noConversion"/>
  </si>
  <si>
    <t>Annual Meeting</t>
    <phoneticPr fontId="1" type="noConversion"/>
  </si>
  <si>
    <t>Uniforms</t>
    <phoneticPr fontId="1" type="noConversion"/>
  </si>
  <si>
    <t>Trophies</t>
  </si>
  <si>
    <t>Ref Fees</t>
  </si>
  <si>
    <t>Ref Scheduler</t>
  </si>
  <si>
    <t>Food Expense</t>
  </si>
  <si>
    <t>Decided not to provide food</t>
    <phoneticPr fontId="1" type="noConversion"/>
  </si>
  <si>
    <t>Actual</t>
    <phoneticPr fontId="1" type="noConversion"/>
  </si>
  <si>
    <t>Expenses</t>
    <phoneticPr fontId="1" type="noConversion"/>
  </si>
  <si>
    <t>Estimate</t>
    <phoneticPr fontId="1" type="noConversion"/>
  </si>
  <si>
    <t>Income</t>
    <phoneticPr fontId="1" type="noConversion"/>
  </si>
  <si>
    <t>Concessions/Admissions</t>
  </si>
  <si>
    <t>Entry fees</t>
  </si>
  <si>
    <t>Gym Rental</t>
  </si>
  <si>
    <t>5th - 5 Tournaments</t>
  </si>
  <si>
    <t>Comments</t>
  </si>
  <si>
    <t>Scorer Fees</t>
  </si>
  <si>
    <t>Start-up activities</t>
  </si>
  <si>
    <t>HOVL Games</t>
  </si>
  <si>
    <t>High School Allowance</t>
  </si>
  <si>
    <t>Totals</t>
  </si>
  <si>
    <t>Expected Surplus:</t>
  </si>
  <si>
    <t>Assume $175 for each road tournament</t>
  </si>
  <si>
    <t>Team Bracket Poster</t>
  </si>
  <si>
    <t>Enrollment</t>
  </si>
  <si>
    <t>Genreal Liability Insurance</t>
  </si>
  <si>
    <t>Assume HOVL Ref fees are $25 per game</t>
  </si>
  <si>
    <t>TST Website annual fee</t>
  </si>
  <si>
    <t>Activity</t>
  </si>
  <si>
    <t>Coach's Background Checks</t>
  </si>
  <si>
    <t>11/3 Home HOVL Games</t>
  </si>
  <si>
    <t>Trainer</t>
    <phoneticPr fontId="1" type="noConversion"/>
  </si>
  <si>
    <t>High School concessions</t>
    <phoneticPr fontId="1" type="noConversion"/>
  </si>
  <si>
    <t>Assume 36 games at $50 each</t>
  </si>
  <si>
    <t>Admissions</t>
  </si>
  <si>
    <t>Concessions</t>
  </si>
  <si>
    <t>Other Income</t>
  </si>
  <si>
    <t>New Concession Items</t>
  </si>
  <si>
    <t>ANGBC 2014-2015 Operating Budget</t>
  </si>
  <si>
    <t>Due in July</t>
  </si>
  <si>
    <t>Purchase 10 jerseys $30 each</t>
  </si>
  <si>
    <t>Performed audit in 2014</t>
  </si>
  <si>
    <t>Assume $320 for the 4 grades.</t>
  </si>
  <si>
    <t>Allowance for hotels for non-parent coaches</t>
  </si>
  <si>
    <t>Donation to First English</t>
  </si>
  <si>
    <t>Assume 82 girls at $120 (because of website fees)</t>
  </si>
  <si>
    <t>Asssume 18 coaches at $8 per</t>
  </si>
  <si>
    <t>Need to print numbers on inventory jerseys at $9 per (8 jerseys).</t>
  </si>
  <si>
    <t>Assume 15 are needed in 3rd and 4th grade</t>
  </si>
  <si>
    <t>$200 for Ryan, $200 For t-shirts and prizes</t>
  </si>
  <si>
    <t>15 for 5th Grade @ $50 per</t>
  </si>
  <si>
    <t>Supplies ($400)</t>
  </si>
  <si>
    <t>11/1 HOVL Road Games (15)</t>
  </si>
  <si>
    <t>11/8  HOVL Road Games (15)</t>
  </si>
  <si>
    <t>11/15 HOVL Road Games (15)</t>
  </si>
  <si>
    <t>Assume 24 road games (Four grades with two teams)</t>
  </si>
  <si>
    <t>Awards for 1st &amp; 2nd</t>
  </si>
  <si>
    <t>Assume 9 hours at $35 per hour</t>
  </si>
  <si>
    <t>Profit of $3,375</t>
  </si>
  <si>
    <t>Profit of $3,750</t>
  </si>
  <si>
    <t>EBracket</t>
  </si>
  <si>
    <t>Basketballs for 3rd Grad</t>
  </si>
  <si>
    <t>Assume 15 @ $40 per</t>
  </si>
  <si>
    <t>Not necessary since we are partnering with hosting state</t>
  </si>
  <si>
    <t>WSICT hosting</t>
  </si>
  <si>
    <t>No idea</t>
  </si>
  <si>
    <t>3 tournaments</t>
  </si>
  <si>
    <t>2 tournaments</t>
  </si>
  <si>
    <t>HOVL</t>
  </si>
  <si>
    <t>HS Concessions</t>
  </si>
  <si>
    <t>State Hosting</t>
  </si>
  <si>
    <t xml:space="preserve">1 tounament </t>
  </si>
  <si>
    <t>Road Tournament Fees - No Home Tournament for 6-8</t>
  </si>
  <si>
    <t>8th - 7 Tournaments</t>
  </si>
  <si>
    <t>7th - 7 Tournaments</t>
  </si>
  <si>
    <t>6th - 7 Tournaments</t>
  </si>
  <si>
    <t>4th - 5 Tournaments</t>
  </si>
  <si>
    <t>3rd - 4 Tournaments</t>
  </si>
  <si>
    <t>Assume 15 girls - 6 tournaments total</t>
  </si>
  <si>
    <t>Assume 18 girls - 10 tournaments total</t>
  </si>
  <si>
    <t>Assume 15 girls - 12 tournaments total</t>
  </si>
  <si>
    <t>Assume 18 girls - 14 tournaments total</t>
  </si>
  <si>
    <t>Assume 85 girls at $120 (because of website fees)</t>
  </si>
  <si>
    <t>General Liability Insurance</t>
  </si>
  <si>
    <t>Assumptions:</t>
  </si>
  <si>
    <t>3rd grade</t>
  </si>
  <si>
    <t>4th grade</t>
  </si>
  <si>
    <t>5th grade</t>
  </si>
  <si>
    <t>6th grade</t>
  </si>
  <si>
    <t>7th grade</t>
  </si>
  <si>
    <t>8th grade</t>
  </si>
  <si>
    <t>Road tournament fees</t>
  </si>
  <si>
    <t>Donation to Booster club</t>
  </si>
  <si>
    <t>Gym used for club practices</t>
  </si>
  <si>
    <t xml:space="preserve">Estimated </t>
  </si>
  <si>
    <t>total girls</t>
  </si>
  <si>
    <t xml:space="preserve">Tournaments </t>
  </si>
  <si>
    <t>for each girl</t>
  </si>
  <si>
    <t>needed</t>
  </si>
  <si>
    <t>Total</t>
  </si>
  <si>
    <t>Tournaments</t>
  </si>
  <si>
    <t>High School concessions</t>
  </si>
  <si>
    <t>Assumed cost of each road tournament</t>
  </si>
  <si>
    <t>Total girls</t>
  </si>
  <si>
    <t>3rd Grade</t>
  </si>
  <si>
    <t>4th Grade</t>
  </si>
  <si>
    <t>5th Grade</t>
  </si>
  <si>
    <t>6th Grade</t>
  </si>
  <si>
    <t>7th Grade</t>
  </si>
  <si>
    <t>8th Grade</t>
  </si>
  <si>
    <t xml:space="preserve">     Ref Fees</t>
  </si>
  <si>
    <t xml:space="preserve">     Scorer Fees</t>
  </si>
  <si>
    <t xml:space="preserve">     Ref Scheduler</t>
  </si>
  <si>
    <t xml:space="preserve">     Food Expense</t>
  </si>
  <si>
    <t xml:space="preserve">     Concessions/Admissions</t>
  </si>
  <si>
    <t>Awards for 1st &amp; 2nd place</t>
  </si>
  <si>
    <t>Budgeted</t>
  </si>
  <si>
    <t>Actual</t>
  </si>
  <si>
    <t>Tournament profit</t>
  </si>
  <si>
    <t>Expected Surplus (deficit):</t>
  </si>
  <si>
    <t>Number of girls</t>
  </si>
  <si>
    <t>HOVL League games</t>
  </si>
  <si>
    <t># of teams</t>
  </si>
  <si>
    <t># of games/day</t>
  </si>
  <si>
    <t>Total number</t>
  </si>
  <si>
    <t>of road games</t>
  </si>
  <si>
    <t>Number of road games (3rd - 6th grade)</t>
  </si>
  <si>
    <t>HOVL referee fees per game</t>
  </si>
  <si>
    <t># of paying</t>
  </si>
  <si>
    <t>visiting teams</t>
  </si>
  <si>
    <t>Amount of team entry fee</t>
  </si>
  <si>
    <t>Number of paying visiting teams</t>
  </si>
  <si>
    <t>Enrollment fee per team</t>
  </si>
  <si>
    <t>HOVL road game referee fee per game</t>
  </si>
  <si>
    <t>Add numbers to jerseys in inventory</t>
  </si>
  <si>
    <t>Currently using this service for free</t>
  </si>
  <si>
    <t>Number of Road Tournaments (excludes North tournaments)</t>
  </si>
  <si>
    <t xml:space="preserve">Road Tournament Fees </t>
  </si>
  <si>
    <t>Expense</t>
  </si>
  <si>
    <t>State of WI - annual report</t>
  </si>
  <si>
    <t>Donation to First English Lutheran Church</t>
  </si>
  <si>
    <t>TST Website annual fee (Sport Ngin)</t>
  </si>
  <si>
    <t>Grade</t>
  </si>
  <si>
    <t>Cost per</t>
  </si>
  <si>
    <t>Uniform</t>
  </si>
  <si>
    <t>Cost</t>
  </si>
  <si>
    <t>Uniforms - sales proceeds</t>
  </si>
  <si>
    <t>See uniform information in "Assumptions" section</t>
  </si>
  <si>
    <t>Purchase jerseys for inventory (no numbers)</t>
  </si>
  <si>
    <t>Hotel allowance for non-parent coaches</t>
  </si>
  <si>
    <t>Other gifts</t>
  </si>
  <si>
    <t>Actual girls</t>
  </si>
  <si>
    <t>Estimated girls</t>
  </si>
  <si>
    <t xml:space="preserve">Enrollment fee </t>
  </si>
  <si>
    <t>Uniform expense</t>
  </si>
  <si>
    <t>HOVL League - Road Games</t>
  </si>
  <si>
    <t>Concession revenue</t>
  </si>
  <si>
    <t>Admissions revenue</t>
  </si>
  <si>
    <t>Entry fee revenue</t>
  </si>
  <si>
    <t>(8 teams for 4 grades, 3 games each team = 12 games/grade = 48 games total)</t>
  </si>
  <si>
    <t>Concession revenue at high school scrimmage</t>
  </si>
  <si>
    <t>WSICT hosting revenue</t>
  </si>
  <si>
    <t>Other miscellaneous expense</t>
  </si>
  <si>
    <t>Print numbers on jerseys in inventory at $10 per (10 jerseys).</t>
  </si>
  <si>
    <t>T-shirts and prizes</t>
  </si>
  <si>
    <t>8 teams total - 1 North team</t>
  </si>
  <si>
    <t>Tournaments/girl</t>
  </si>
  <si>
    <t>Enrollment fee</t>
  </si>
  <si>
    <t># Tournaments</t>
  </si>
  <si>
    <t>Calendar raffle revenue</t>
  </si>
  <si>
    <t>Enrollment fees</t>
  </si>
  <si>
    <t>Summer Party expense</t>
  </si>
  <si>
    <t>Clothing vendor revenue</t>
  </si>
  <si>
    <t>Ebracket (Jason V)</t>
  </si>
  <si>
    <t>Purchase 0 jerseys with no numbers at $20 each</t>
  </si>
  <si>
    <t>Assume 15 basketballs @ $45 each</t>
  </si>
  <si>
    <t>4 courts for 9 hours equals 36 games at $50 per game</t>
  </si>
  <si>
    <t>(not netted with CC fees - parents pay fee)</t>
  </si>
  <si>
    <t>Home Tournament - 3rd - 4th grade</t>
  </si>
  <si>
    <t>Home Tournament - 5th - 8th grade</t>
  </si>
  <si>
    <t>Extra uniforms</t>
  </si>
  <si>
    <t>3rd and 4th grade</t>
  </si>
  <si>
    <t>5th - 8th grade</t>
  </si>
  <si>
    <t>3rd - 4th</t>
  </si>
  <si>
    <t>5th - 8th</t>
  </si>
  <si>
    <t>Shirts for coaches</t>
  </si>
  <si>
    <t>Due in July $788 + $0 web site upgrade</t>
  </si>
  <si>
    <t>Moneyminder subscription</t>
  </si>
  <si>
    <t>Supplies for coaches</t>
  </si>
  <si>
    <t>Head coaching fees</t>
  </si>
  <si>
    <t>Survey Monkey cost</t>
  </si>
  <si>
    <t>Gym rentals for practices</t>
  </si>
  <si>
    <t>Per prior year activity report</t>
  </si>
  <si>
    <t>Assume $335 for the 4 grades participating (5th - 8th grade)</t>
  </si>
  <si>
    <t>Accounting software</t>
  </si>
  <si>
    <t>Uniform cost charged to girls</t>
  </si>
  <si>
    <t>HuTerra program revenue</t>
  </si>
  <si>
    <t>Wissports.net</t>
  </si>
  <si>
    <t>Basketballs for club</t>
  </si>
  <si>
    <t>State Tournament Fees -WSICT or Badgerland</t>
  </si>
  <si>
    <t>Garden Banners</t>
  </si>
  <si>
    <t>Program Director fees</t>
  </si>
  <si>
    <t>Club gets 10% of proceeds from clothing vendors if applicable</t>
  </si>
  <si>
    <t>Uniforms - cost - 5th - 8th grade</t>
  </si>
  <si>
    <t>Purchase uniforms -3rd/4th grade</t>
  </si>
  <si>
    <t>The club provides to 3rd/4th grade and collects at season end</t>
  </si>
  <si>
    <t>(8 teams for 2 grades, 4 games each team = 8 games/grade = 32 games total)</t>
  </si>
  <si>
    <t>Poster - Team Brackets</t>
  </si>
  <si>
    <t>Less assuming leftovers from Saturday</t>
  </si>
  <si>
    <t>Court sponsorship($1,000 weekend)</t>
  </si>
  <si>
    <t>48 games at $50 per game</t>
  </si>
  <si>
    <t>2018/2019</t>
  </si>
  <si>
    <t xml:space="preserve">   Home HOVL Games - Host on 12/1/18</t>
  </si>
  <si>
    <t>Estimated profit of $500 for hosting HOVL</t>
  </si>
  <si>
    <t xml:space="preserve">11/10  HOVL Road Games </t>
  </si>
  <si>
    <t>Home Tournament - 3rd - 5th grade</t>
  </si>
  <si>
    <t>Home Tournament - 6th - 8th grade</t>
  </si>
  <si>
    <t>Candy Bar revenue</t>
  </si>
  <si>
    <t>(8 teams for 3 grades, 3 games each team = 12 games/grade = 36 games total)</t>
  </si>
  <si>
    <t>Girls needing</t>
  </si>
  <si>
    <t>Uniforms</t>
  </si>
  <si>
    <t>Girls sell 3 boxes each (40 bars in a box)- cost is 60%</t>
  </si>
  <si>
    <t>High school 150 banners at $30 each (paid $15 each)</t>
  </si>
  <si>
    <t>Coaches background check</t>
  </si>
  <si>
    <t>Assume 15 coaches at $25 each (includes background check)</t>
  </si>
  <si>
    <t>3rd and 4th grade uniforms - estimate 5 at $90 each</t>
  </si>
  <si>
    <t>$40hr for 1.5 hour practice = $60 - estimate total 20 practices</t>
  </si>
  <si>
    <t>2019/2020</t>
  </si>
  <si>
    <t>3rd, 4th and 5th Grade Home Tournament - 2/8/20</t>
  </si>
  <si>
    <t>6th, 7th and 8th Grade Home Tournament - 2/9/20</t>
  </si>
  <si>
    <t>ANGBC 2019-2020 Operating Budget (7/1/19 - 6/30/20)</t>
  </si>
  <si>
    <t>Remaining 140 banners sold at $15 (to be sold early in 2020)</t>
  </si>
  <si>
    <t>No audit performed in 2019</t>
  </si>
  <si>
    <t>3rd and 4th Grade Home Tournament - N/A in 2019/2020</t>
  </si>
  <si>
    <t>5th - 8th Grade Home Tournament - N/A in 2019/2020</t>
  </si>
  <si>
    <t>Monthly fee of $26 - FYE 6/30/19 + $409</t>
  </si>
  <si>
    <t xml:space="preserve">11/2 HOVL Road Games </t>
  </si>
  <si>
    <t xml:space="preserve">11/17 HOVL Road Games </t>
  </si>
  <si>
    <t>Assumes 9 hours at $35/hour</t>
  </si>
  <si>
    <t>3 non-parent head coaches for the 5th - 8th grade (only 8th grade will be non-parent this year)</t>
  </si>
  <si>
    <t>State tournament - 3 coaches, 2 nights, $100 night (adjusted for 1 non-parent coach)</t>
  </si>
  <si>
    <t>8 teams total - 2 North teams</t>
  </si>
  <si>
    <t>Club Skill Clinic</t>
  </si>
  <si>
    <t>Club will pay $10 per player plus gym fees.  Ryan Borowicz coming to teach.</t>
  </si>
  <si>
    <t>2020/2021</t>
  </si>
  <si>
    <t>2021/2022</t>
  </si>
  <si>
    <t>ANGBC 2021-2022 Operating Budget (7/1/21 - 6/30/22)</t>
  </si>
  <si>
    <t>ANGBC 2018-2019 Operating Budget (7/1/18 - 6/30/19)</t>
  </si>
  <si>
    <t>Remaining 140 banners sold at $15 (to be sold early in 2019)</t>
  </si>
  <si>
    <t>2017/2018</t>
  </si>
  <si>
    <t>4 non-parent head coaches for the 5th - 8th grade (5th grade will be parent)</t>
  </si>
  <si>
    <t>Lucas J.</t>
  </si>
  <si>
    <t>Monthly fee of $26</t>
  </si>
  <si>
    <t>No audit performed in 2018</t>
  </si>
  <si>
    <t>State tournament - 3 coaches, 2 nights, $100 night</t>
  </si>
  <si>
    <t xml:space="preserve">11/3 HOVL Road Games </t>
  </si>
  <si>
    <t xml:space="preserve">12/1 HOVL Road Games </t>
  </si>
  <si>
    <t>3rd, 4th and 5th Grade Home Tournament - 2/9/19</t>
  </si>
  <si>
    <t>6th, 7th and 8th Grade Home Tournament - 2/10/19</t>
  </si>
  <si>
    <t>3rd and 4th Grade Home Tournament - N/A in 2018/2019</t>
  </si>
  <si>
    <t>5th - 8th Grade Home Tournament - N/A in 2018/2019</t>
  </si>
  <si>
    <t>Total above</t>
  </si>
  <si>
    <t>Revenue</t>
  </si>
  <si>
    <t>Expenses</t>
  </si>
  <si>
    <t>Totals per the budget on the accounting software</t>
  </si>
  <si>
    <t>Cash for admissions - seed money</t>
  </si>
  <si>
    <t>Cash for concessions - seed money</t>
  </si>
  <si>
    <t>Per prior year financial report</t>
  </si>
  <si>
    <t>Backpacks for coaches</t>
  </si>
  <si>
    <t>Print numbers on jerseys in inventory at $10 per (0 jerseys).</t>
  </si>
  <si>
    <t>Accounting software - FYE - 6/30/21 = $165</t>
  </si>
  <si>
    <t>No audit performed in 2021</t>
  </si>
  <si>
    <t>BADL fees per team</t>
  </si>
  <si>
    <t>BADL - total team fees</t>
  </si>
  <si>
    <t>Number of ANGBC teams in BADL</t>
  </si>
  <si>
    <t>BADL - League</t>
  </si>
  <si>
    <t xml:space="preserve">   BADL - League - Host on 11/20/21</t>
  </si>
  <si>
    <t>Estimated profit of $500 for hosting HOVL in prior years</t>
  </si>
  <si>
    <t>3rd, 4th and 5th Grade Home Tournament - 2/19/22</t>
  </si>
  <si>
    <t>6th, 7th and 8th Grade Home Tournament - 2/20/22</t>
  </si>
  <si>
    <t>Parent volunteer buy out</t>
  </si>
  <si>
    <t>Parent volunteer buy out revenue</t>
  </si>
  <si>
    <t>Number of buy outs</t>
  </si>
  <si>
    <t>Charge per each buy out</t>
  </si>
  <si>
    <t>See parent buy out information in "Assumptions" section</t>
  </si>
  <si>
    <t>Assume 10 basketballs @ $45 each</t>
  </si>
  <si>
    <t>Assumptions</t>
  </si>
  <si>
    <t>Grand Totals</t>
  </si>
  <si>
    <t>Coaches background checks</t>
  </si>
  <si>
    <t>1 non-parent head coach for the 3rd grade</t>
  </si>
  <si>
    <t>4 courts for 9 hours equals 36 games at $60 per game</t>
  </si>
  <si>
    <t xml:space="preserve">Elected to not sell candy bars </t>
  </si>
  <si>
    <t xml:space="preserve">Assume15 coaches at $10 each </t>
  </si>
  <si>
    <t>They are instead using the large black coaches bags</t>
  </si>
  <si>
    <t>Club Skills Clinic</t>
  </si>
  <si>
    <t xml:space="preserve">Skills clinic fees </t>
  </si>
  <si>
    <t>We currently do not anticipate the use of outside gyms</t>
  </si>
  <si>
    <t>No longer intending to use this service</t>
  </si>
  <si>
    <t>State tournament - 0 coaches, 2 nights, (only 1 non-parent coach for 3rd grade)</t>
  </si>
  <si>
    <t>Not intending to use this gym for club practices</t>
  </si>
  <si>
    <t>BADL - League Fees</t>
  </si>
  <si>
    <t xml:space="preserve">State Tournament Fees </t>
  </si>
  <si>
    <t>WSICT or Badgerland</t>
  </si>
  <si>
    <t>Awards for 1st, 2nd and 3rd place</t>
  </si>
  <si>
    <t>Assumes 9 hours at $35/hour (elected to not have trainer)</t>
  </si>
  <si>
    <t>Estimated to receive $1,500 for the weekend</t>
  </si>
  <si>
    <t>Court sponsorship revenue</t>
  </si>
  <si>
    <t>Referee Fees</t>
  </si>
  <si>
    <t>Referee Scheduler</t>
  </si>
  <si>
    <t>Used to post home tournament information</t>
  </si>
  <si>
    <t>The club provides for 3rd to 6th grade and collects at season end</t>
  </si>
  <si>
    <t>Uniforms - 3rd to 8th grade</t>
  </si>
  <si>
    <t>Elected to not sell calendars</t>
  </si>
  <si>
    <t>Remaining 140 banners sold at $15 (elected to not sell)</t>
  </si>
  <si>
    <t>Donation to Booster club in past years</t>
  </si>
  <si>
    <t>Dependent on the needs of the high school program</t>
  </si>
  <si>
    <t xml:space="preserve">        Referee Fees</t>
  </si>
  <si>
    <t xml:space="preserve">        Scorer Fees</t>
  </si>
  <si>
    <t xml:space="preserve">        Food Expense</t>
  </si>
  <si>
    <t xml:space="preserve">        Concessions/Admissions</t>
  </si>
  <si>
    <t>High School girls will work at the scorer's tables</t>
  </si>
  <si>
    <t>(Revenue less $1,000 gym rental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</si>
</sst>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3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30"/>
      <name val="Arial"/>
      <family val="2"/>
    </font>
    <font>
      <b/>
      <sz val="18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16"/>
      <name val="Arial"/>
      <family val="2"/>
    </font>
    <font>
      <b/>
      <sz val="18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theme="0" tint="-0.499984740745262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4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46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 wrapText="1" indent="2"/>
    </xf>
    <xf numFmtId="0" fontId="23" fillId="0" borderId="0" xfId="0" applyFont="1" applyAlignment="1">
      <alignment horizontal="centerContinuous"/>
    </xf>
    <xf numFmtId="164" fontId="24" fillId="0" borderId="1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4" fillId="0" borderId="1" xfId="0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22" fillId="0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 indent="2"/>
    </xf>
    <xf numFmtId="0" fontId="2" fillId="24" borderId="1" xfId="0" applyFont="1" applyFill="1" applyBorder="1" applyAlignment="1">
      <alignment horizontal="left" wrapText="1" indent="1"/>
    </xf>
    <xf numFmtId="0" fontId="4" fillId="24" borderId="1" xfId="0" applyFont="1" applyFill="1" applyBorder="1" applyAlignment="1">
      <alignment wrapText="1"/>
    </xf>
    <xf numFmtId="164" fontId="23" fillId="0" borderId="0" xfId="0" applyNumberFormat="1" applyFont="1" applyFill="1" applyAlignment="1">
      <alignment horizontal="centerContinuous"/>
    </xf>
    <xf numFmtId="164" fontId="24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0" fillId="0" borderId="0" xfId="0" applyNumberFormat="1" applyFill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 indent="2"/>
    </xf>
    <xf numFmtId="0" fontId="2" fillId="0" borderId="1" xfId="0" applyFont="1" applyBorder="1" applyAlignment="1">
      <alignment horizontal="left" indent="1"/>
    </xf>
    <xf numFmtId="0" fontId="25" fillId="0" borderId="1" xfId="0" applyFont="1" applyBorder="1" applyAlignment="1">
      <alignment horizontal="left" wrapText="1" indent="2"/>
    </xf>
    <xf numFmtId="0" fontId="25" fillId="0" borderId="1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0" fillId="0" borderId="1" xfId="0" applyBorder="1" applyAlignment="1">
      <alignment horizontal="left" wrapText="1" indent="2"/>
    </xf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>
      <alignment wrapText="1"/>
    </xf>
    <xf numFmtId="0" fontId="0" fillId="0" borderId="15" xfId="0" applyBorder="1" applyAlignment="1"/>
    <xf numFmtId="0" fontId="0" fillId="0" borderId="0" xfId="0" applyBorder="1" applyAlignment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/>
    <xf numFmtId="164" fontId="24" fillId="0" borderId="20" xfId="0" applyNumberFormat="1" applyFont="1" applyFill="1" applyBorder="1" applyAlignment="1">
      <alignment horizontal="center" wrapText="1"/>
    </xf>
    <xf numFmtId="164" fontId="23" fillId="0" borderId="21" xfId="0" applyNumberFormat="1" applyFont="1" applyFill="1" applyBorder="1" applyAlignment="1">
      <alignment horizontal="centerContinuous"/>
    </xf>
    <xf numFmtId="164" fontId="23" fillId="0" borderId="22" xfId="0" applyNumberFormat="1" applyFont="1" applyFill="1" applyBorder="1" applyAlignment="1">
      <alignment horizontal="centerContinuous"/>
    </xf>
    <xf numFmtId="0" fontId="0" fillId="0" borderId="0" xfId="0" applyBorder="1" applyAlignment="1">
      <alignment horizontal="center"/>
    </xf>
    <xf numFmtId="0" fontId="26" fillId="0" borderId="0" xfId="0" applyFont="1" applyBorder="1" applyAlignment="1">
      <alignment horizontal="center"/>
    </xf>
    <xf numFmtId="41" fontId="0" fillId="0" borderId="16" xfId="0" applyNumberFormat="1" applyBorder="1" applyAlignment="1"/>
    <xf numFmtId="0" fontId="25" fillId="0" borderId="16" xfId="0" applyFont="1" applyBorder="1" applyAlignment="1">
      <alignment horizontal="center" wrapText="1"/>
    </xf>
    <xf numFmtId="41" fontId="25" fillId="0" borderId="16" xfId="0" applyNumberFormat="1" applyFont="1" applyBorder="1" applyAlignment="1">
      <alignment horizontal="center"/>
    </xf>
    <xf numFmtId="41" fontId="27" fillId="0" borderId="16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164" fontId="0" fillId="0" borderId="23" xfId="0" applyNumberFormat="1" applyFill="1" applyBorder="1" applyAlignment="1">
      <alignment wrapText="1"/>
    </xf>
    <xf numFmtId="164" fontId="4" fillId="0" borderId="23" xfId="0" applyNumberFormat="1" applyFont="1" applyFill="1" applyBorder="1" applyAlignment="1">
      <alignment wrapText="1"/>
    </xf>
    <xf numFmtId="0" fontId="4" fillId="0" borderId="0" xfId="0" applyFont="1" applyBorder="1" applyAlignment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5" xfId="0" applyFont="1" applyFill="1" applyBorder="1" applyAlignment="1">
      <alignment wrapText="1"/>
    </xf>
    <xf numFmtId="0" fontId="4" fillId="0" borderId="23" xfId="0" applyFont="1" applyFill="1" applyBorder="1" applyAlignment="1"/>
    <xf numFmtId="0" fontId="4" fillId="0" borderId="24" xfId="0" applyFont="1" applyFill="1" applyBorder="1" applyAlignment="1">
      <alignment wrapText="1"/>
    </xf>
    <xf numFmtId="0" fontId="4" fillId="0" borderId="25" xfId="0" applyFont="1" applyFill="1" applyBorder="1" applyAlignment="1">
      <alignment wrapText="1"/>
    </xf>
    <xf numFmtId="0" fontId="0" fillId="0" borderId="23" xfId="0" applyFill="1" applyBorder="1" applyAlignment="1"/>
    <xf numFmtId="0" fontId="0" fillId="0" borderId="24" xfId="0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23" xfId="0" applyBorder="1" applyAlignment="1"/>
    <xf numFmtId="0" fontId="4" fillId="0" borderId="23" xfId="0" applyFont="1" applyBorder="1" applyAlignment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6" fillId="0" borderId="23" xfId="0" applyFont="1" applyBorder="1" applyAlignment="1"/>
    <xf numFmtId="0" fontId="26" fillId="0" borderId="24" xfId="0" applyFont="1" applyBorder="1" applyAlignment="1">
      <alignment wrapText="1"/>
    </xf>
    <xf numFmtId="0" fontId="26" fillId="0" borderId="25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/>
    <xf numFmtId="165" fontId="0" fillId="26" borderId="0" xfId="0" applyNumberFormat="1" applyFill="1" applyBorder="1" applyAlignment="1"/>
    <xf numFmtId="0" fontId="0" fillId="26" borderId="0" xfId="0" applyFill="1" applyBorder="1" applyAlignment="1">
      <alignment horizontal="center"/>
    </xf>
    <xf numFmtId="0" fontId="0" fillId="26" borderId="16" xfId="0" applyFill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0" fillId="26" borderId="0" xfId="0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164" fontId="0" fillId="26" borderId="0" xfId="0" applyNumberFormat="1" applyFill="1" applyBorder="1" applyAlignment="1">
      <alignment wrapText="1"/>
    </xf>
    <xf numFmtId="0" fontId="29" fillId="0" borderId="0" xfId="0" applyFont="1" applyAlignment="1">
      <alignment horizontal="centerContinuous"/>
    </xf>
    <xf numFmtId="0" fontId="30" fillId="0" borderId="23" xfId="0" applyFont="1" applyFill="1" applyBorder="1" applyAlignment="1">
      <alignment horizontal="center"/>
    </xf>
    <xf numFmtId="165" fontId="30" fillId="0" borderId="24" xfId="0" applyNumberFormat="1" applyFont="1" applyFill="1" applyBorder="1" applyAlignment="1">
      <alignment wrapText="1"/>
    </xf>
    <xf numFmtId="0" fontId="30" fillId="0" borderId="25" xfId="0" applyFont="1" applyFill="1" applyBorder="1" applyAlignment="1">
      <alignment wrapText="1"/>
    </xf>
    <xf numFmtId="164" fontId="30" fillId="0" borderId="1" xfId="0" applyNumberFormat="1" applyFont="1" applyFill="1" applyBorder="1" applyAlignment="1">
      <alignment wrapText="1"/>
    </xf>
    <xf numFmtId="0" fontId="4" fillId="0" borderId="26" xfId="0" applyFont="1" applyBorder="1" applyAlignment="1"/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31" xfId="0" applyFont="1" applyBorder="1" applyAlignment="1"/>
    <xf numFmtId="0" fontId="4" fillId="0" borderId="11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12" xfId="0" applyFont="1" applyBorder="1" applyAlignment="1"/>
    <xf numFmtId="0" fontId="2" fillId="0" borderId="17" xfId="0" applyFont="1" applyBorder="1" applyAlignment="1"/>
    <xf numFmtId="164" fontId="0" fillId="0" borderId="18" xfId="0" applyNumberFormat="1" applyFont="1" applyBorder="1" applyAlignment="1">
      <alignment horizontal="center" wrapText="1"/>
    </xf>
    <xf numFmtId="164" fontId="0" fillId="0" borderId="19" xfId="0" applyNumberFormat="1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6" borderId="11" xfId="0" applyFill="1" applyBorder="1" applyAlignment="1">
      <alignment horizontal="center"/>
    </xf>
    <xf numFmtId="164" fontId="0" fillId="26" borderId="0" xfId="0" applyNumberFormat="1" applyFill="1" applyBorder="1" applyAlignment="1"/>
    <xf numFmtId="0" fontId="2" fillId="0" borderId="23" xfId="0" applyFont="1" applyFill="1" applyBorder="1" applyAlignment="1">
      <alignment horizontal="left" wrapText="1" indent="1"/>
    </xf>
    <xf numFmtId="0" fontId="4" fillId="0" borderId="2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2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left" wrapText="1" indent="1"/>
    </xf>
    <xf numFmtId="0" fontId="4" fillId="0" borderId="24" xfId="0" applyFont="1" applyBorder="1" applyAlignment="1">
      <alignment horizontal="right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34" xfId="0" applyBorder="1" applyAlignment="1">
      <alignment horizontal="center"/>
    </xf>
    <xf numFmtId="41" fontId="0" fillId="0" borderId="0" xfId="0" applyNumberFormat="1" applyBorder="1" applyAlignment="1">
      <alignment wrapText="1"/>
    </xf>
    <xf numFmtId="41" fontId="0" fillId="0" borderId="16" xfId="0" applyNumberFormat="1" applyBorder="1" applyAlignment="1">
      <alignment wrapText="1"/>
    </xf>
    <xf numFmtId="41" fontId="0" fillId="0" borderId="29" xfId="0" applyNumberFormat="1" applyBorder="1" applyAlignment="1">
      <alignment wrapText="1"/>
    </xf>
    <xf numFmtId="0" fontId="0" fillId="0" borderId="34" xfId="0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1" xfId="0" applyFont="1" applyBorder="1" applyAlignment="1">
      <alignment horizontal="left" indent="2"/>
    </xf>
    <xf numFmtId="164" fontId="33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4" fillId="0" borderId="23" xfId="0" applyFont="1" applyFill="1" applyBorder="1" applyAlignment="1">
      <alignment horizontal="center"/>
    </xf>
    <xf numFmtId="44" fontId="4" fillId="26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165" fontId="2" fillId="0" borderId="25" xfId="0" applyNumberFormat="1" applyFont="1" applyFill="1" applyBorder="1" applyAlignment="1">
      <alignment wrapText="1"/>
    </xf>
    <xf numFmtId="0" fontId="2" fillId="0" borderId="25" xfId="0" applyFont="1" applyFill="1" applyBorder="1" applyAlignment="1">
      <alignment wrapText="1"/>
    </xf>
    <xf numFmtId="164" fontId="2" fillId="0" borderId="25" xfId="0" applyNumberFormat="1" applyFont="1" applyBorder="1" applyAlignment="1">
      <alignment wrapText="1"/>
    </xf>
    <xf numFmtId="164" fontId="4" fillId="0" borderId="25" xfId="0" applyNumberFormat="1" applyFont="1" applyFill="1" applyBorder="1" applyAlignment="1">
      <alignment horizontal="center" wrapText="1"/>
    </xf>
    <xf numFmtId="0" fontId="0" fillId="0" borderId="0" xfId="0" applyBorder="1"/>
    <xf numFmtId="0" fontId="4" fillId="26" borderId="0" xfId="0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0" fontId="0" fillId="0" borderId="0" xfId="0" applyFill="1" applyBorder="1" applyAlignment="1">
      <alignment wrapText="1"/>
    </xf>
    <xf numFmtId="0" fontId="26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31" fillId="0" borderId="0" xfId="0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center" wrapText="1"/>
    </xf>
    <xf numFmtId="0" fontId="2" fillId="24" borderId="21" xfId="0" applyFont="1" applyFill="1" applyBorder="1" applyAlignment="1"/>
    <xf numFmtId="0" fontId="0" fillId="24" borderId="22" xfId="0" applyFill="1" applyBorder="1" applyAlignment="1">
      <alignment wrapText="1"/>
    </xf>
    <xf numFmtId="0" fontId="2" fillId="24" borderId="22" xfId="0" applyFont="1" applyFill="1" applyBorder="1" applyAlignment="1"/>
    <xf numFmtId="0" fontId="2" fillId="24" borderId="22" xfId="0" applyFont="1" applyFill="1" applyBorder="1" applyAlignment="1">
      <alignment wrapText="1"/>
    </xf>
    <xf numFmtId="0" fontId="2" fillId="24" borderId="33" xfId="0" applyFont="1" applyFill="1" applyBorder="1" applyAlignment="1"/>
    <xf numFmtId="0" fontId="0" fillId="24" borderId="33" xfId="0" applyFill="1" applyBorder="1" applyAlignment="1"/>
    <xf numFmtId="0" fontId="25" fillId="24" borderId="22" xfId="0" applyFont="1" applyFill="1" applyBorder="1" applyAlignment="1">
      <alignment horizontal="left" wrapText="1"/>
    </xf>
    <xf numFmtId="0" fontId="0" fillId="24" borderId="22" xfId="0" applyFill="1" applyBorder="1" applyAlignment="1"/>
    <xf numFmtId="0" fontId="0" fillId="0" borderId="24" xfId="0" applyBorder="1" applyAlignment="1"/>
    <xf numFmtId="0" fontId="0" fillId="0" borderId="35" xfId="0" applyBorder="1" applyAlignment="1">
      <alignment wrapText="1"/>
    </xf>
    <xf numFmtId="164" fontId="0" fillId="0" borderId="35" xfId="0" applyNumberFormat="1" applyFill="1" applyBorder="1" applyAlignment="1">
      <alignment wrapText="1"/>
    </xf>
    <xf numFmtId="164" fontId="0" fillId="0" borderId="26" xfId="0" applyNumberFormat="1" applyFill="1" applyBorder="1" applyAlignment="1">
      <alignment wrapText="1"/>
    </xf>
    <xf numFmtId="164" fontId="3" fillId="0" borderId="20" xfId="0" applyNumberFormat="1" applyFont="1" applyFill="1" applyBorder="1" applyAlignment="1">
      <alignment wrapText="1"/>
    </xf>
    <xf numFmtId="164" fontId="3" fillId="0" borderId="31" xfId="0" applyNumberFormat="1" applyFont="1" applyFill="1" applyBorder="1" applyAlignment="1">
      <alignment wrapText="1"/>
    </xf>
    <xf numFmtId="0" fontId="3" fillId="0" borderId="36" xfId="0" applyFont="1" applyBorder="1" applyAlignment="1">
      <alignment wrapText="1"/>
    </xf>
    <xf numFmtId="164" fontId="3" fillId="0" borderId="37" xfId="0" applyNumberFormat="1" applyFont="1" applyFill="1" applyBorder="1" applyAlignment="1">
      <alignment wrapText="1"/>
    </xf>
    <xf numFmtId="164" fontId="3" fillId="0" borderId="38" xfId="0" applyNumberFormat="1" applyFont="1" applyFill="1" applyBorder="1" applyAlignment="1">
      <alignment wrapText="1"/>
    </xf>
    <xf numFmtId="164" fontId="0" fillId="0" borderId="25" xfId="0" applyNumberFormat="1" applyFill="1" applyBorder="1" applyAlignment="1">
      <alignment wrapText="1"/>
    </xf>
    <xf numFmtId="0" fontId="3" fillId="0" borderId="39" xfId="0" applyFont="1" applyBorder="1" applyAlignment="1">
      <alignment wrapText="1"/>
    </xf>
    <xf numFmtId="164" fontId="3" fillId="0" borderId="39" xfId="0" applyNumberFormat="1" applyFont="1" applyFill="1" applyBorder="1" applyAlignment="1">
      <alignment wrapText="1"/>
    </xf>
    <xf numFmtId="0" fontId="34" fillId="0" borderId="36" xfId="0" applyFont="1" applyBorder="1" applyAlignment="1">
      <alignment wrapText="1"/>
    </xf>
    <xf numFmtId="165" fontId="0" fillId="0" borderId="0" xfId="0" applyNumberFormat="1" applyFill="1" applyBorder="1" applyAlignment="1"/>
    <xf numFmtId="165" fontId="4" fillId="0" borderId="24" xfId="0" applyNumberFormat="1" applyFont="1" applyFill="1" applyBorder="1" applyAlignment="1">
      <alignment wrapText="1"/>
    </xf>
    <xf numFmtId="0" fontId="25" fillId="25" borderId="0" xfId="0" applyFont="1" applyFill="1" applyBorder="1" applyAlignment="1">
      <alignment horizontal="center"/>
    </xf>
    <xf numFmtId="0" fontId="26" fillId="25" borderId="0" xfId="0" applyFont="1" applyFill="1" applyBorder="1" applyAlignment="1">
      <alignment horizontal="center"/>
    </xf>
    <xf numFmtId="0" fontId="4" fillId="25" borderId="16" xfId="0" applyFont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26" borderId="34" xfId="0" applyFill="1" applyBorder="1" applyAlignment="1">
      <alignment horizontal="center"/>
    </xf>
    <xf numFmtId="0" fontId="0" fillId="0" borderId="18" xfId="0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44" fontId="0" fillId="0" borderId="0" xfId="0" applyNumberFormat="1" applyBorder="1" applyAlignment="1">
      <alignment wrapText="1"/>
    </xf>
    <xf numFmtId="41" fontId="0" fillId="0" borderId="41" xfId="0" applyNumberFormat="1" applyBorder="1" applyAlignment="1">
      <alignment wrapText="1"/>
    </xf>
    <xf numFmtId="0" fontId="0" fillId="26" borderId="11" xfId="0" applyNumberFormat="1" applyFill="1" applyBorder="1" applyAlignment="1">
      <alignment horizontal="center" wrapText="1"/>
    </xf>
    <xf numFmtId="0" fontId="0" fillId="0" borderId="40" xfId="0" applyNumberFormat="1" applyBorder="1" applyAlignment="1">
      <alignment horizontal="center" wrapText="1"/>
    </xf>
    <xf numFmtId="0" fontId="4" fillId="0" borderId="23" xfId="0" applyFont="1" applyFill="1" applyBorder="1" applyAlignment="1">
      <alignment horizontal="left"/>
    </xf>
    <xf numFmtId="0" fontId="4" fillId="0" borderId="31" xfId="0" applyFont="1" applyFill="1" applyBorder="1" applyAlignment="1"/>
    <xf numFmtId="0" fontId="4" fillId="0" borderId="32" xfId="0" applyFont="1" applyFill="1" applyBorder="1" applyAlignment="1">
      <alignment wrapText="1"/>
    </xf>
    <xf numFmtId="164" fontId="33" fillId="25" borderId="1" xfId="0" applyNumberFormat="1" applyFont="1" applyFill="1" applyBorder="1" applyAlignment="1">
      <alignment wrapText="1"/>
    </xf>
    <xf numFmtId="0" fontId="2" fillId="27" borderId="1" xfId="0" applyFont="1" applyFill="1" applyBorder="1" applyAlignment="1">
      <alignment horizontal="left"/>
    </xf>
    <xf numFmtId="164" fontId="4" fillId="27" borderId="1" xfId="0" applyNumberFormat="1" applyFont="1" applyFill="1" applyBorder="1" applyAlignment="1">
      <alignment wrapText="1"/>
    </xf>
    <xf numFmtId="0" fontId="2" fillId="27" borderId="1" xfId="0" applyFont="1" applyFill="1" applyBorder="1" applyAlignment="1">
      <alignment horizontal="left" indent="1"/>
    </xf>
    <xf numFmtId="0" fontId="2" fillId="27" borderId="1" xfId="0" applyFont="1" applyFill="1" applyBorder="1" applyAlignment="1">
      <alignment horizontal="left" wrapText="1" indent="1"/>
    </xf>
    <xf numFmtId="0" fontId="32" fillId="27" borderId="1" xfId="0" applyFont="1" applyFill="1" applyBorder="1" applyAlignment="1">
      <alignment horizontal="left" wrapText="1" indent="1"/>
    </xf>
    <xf numFmtId="0" fontId="2" fillId="27" borderId="1" xfId="0" applyFont="1" applyFill="1" applyBorder="1" applyAlignment="1">
      <alignment wrapText="1"/>
    </xf>
    <xf numFmtId="0" fontId="4" fillId="26" borderId="11" xfId="0" applyFont="1" applyFill="1" applyBorder="1" applyAlignment="1">
      <alignment horizontal="center"/>
    </xf>
    <xf numFmtId="0" fontId="0" fillId="25" borderId="0" xfId="0" applyFill="1" applyAlignment="1">
      <alignment wrapText="1"/>
    </xf>
    <xf numFmtId="164" fontId="4" fillId="25" borderId="1" xfId="0" applyNumberFormat="1" applyFont="1" applyFill="1" applyBorder="1" applyAlignment="1">
      <alignment wrapText="1"/>
    </xf>
    <xf numFmtId="0" fontId="4" fillId="25" borderId="0" xfId="0" applyFont="1" applyFill="1" applyBorder="1" applyAlignment="1">
      <alignment horizontal="center"/>
    </xf>
    <xf numFmtId="0" fontId="4" fillId="25" borderId="0" xfId="0" applyFont="1" applyFill="1" applyBorder="1" applyAlignment="1"/>
    <xf numFmtId="0" fontId="4" fillId="25" borderId="0" xfId="0" applyFont="1" applyFill="1" applyBorder="1" applyAlignment="1">
      <alignment horizontal="center" wrapText="1"/>
    </xf>
    <xf numFmtId="0" fontId="0" fillId="25" borderId="0" xfId="0" applyFill="1" applyBorder="1" applyAlignment="1">
      <alignment wrapText="1"/>
    </xf>
    <xf numFmtId="0" fontId="0" fillId="25" borderId="16" xfId="0" applyFill="1" applyBorder="1" applyAlignment="1">
      <alignment wrapText="1"/>
    </xf>
    <xf numFmtId="41" fontId="4" fillId="25" borderId="16" xfId="0" applyNumberFormat="1" applyFont="1" applyFill="1" applyBorder="1" applyAlignment="1">
      <alignment horizontal="center"/>
    </xf>
    <xf numFmtId="41" fontId="27" fillId="25" borderId="16" xfId="0" applyNumberFormat="1" applyFont="1" applyFill="1" applyBorder="1" applyAlignment="1">
      <alignment horizontal="center"/>
    </xf>
    <xf numFmtId="0" fontId="0" fillId="25" borderId="0" xfId="0" applyFill="1" applyBorder="1" applyAlignment="1"/>
    <xf numFmtId="0" fontId="4" fillId="25" borderId="16" xfId="0" applyFont="1" applyFill="1" applyBorder="1" applyAlignment="1">
      <alignment horizontal="center" wrapText="1"/>
    </xf>
    <xf numFmtId="0" fontId="26" fillId="25" borderId="0" xfId="0" applyFont="1" applyFill="1" applyBorder="1" applyAlignment="1">
      <alignment wrapText="1"/>
    </xf>
    <xf numFmtId="0" fontId="26" fillId="25" borderId="16" xfId="0" applyFont="1" applyFill="1" applyBorder="1" applyAlignment="1">
      <alignment horizontal="center" wrapText="1"/>
    </xf>
    <xf numFmtId="0" fontId="26" fillId="0" borderId="0" xfId="0" quotePrefix="1" applyFont="1" applyFill="1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0" borderId="0" xfId="0" applyAlignment="1"/>
    <xf numFmtId="0" fontId="28" fillId="26" borderId="21" xfId="0" applyFont="1" applyFill="1" applyBorder="1" applyAlignment="1"/>
    <xf numFmtId="0" fontId="0" fillId="26" borderId="33" xfId="0" applyFill="1" applyBorder="1" applyAlignment="1"/>
    <xf numFmtId="0" fontId="0" fillId="26" borderId="22" xfId="0" applyFill="1" applyBorder="1" applyAlignment="1"/>
    <xf numFmtId="164" fontId="23" fillId="0" borderId="0" xfId="0" applyNumberFormat="1" applyFont="1" applyAlignment="1">
      <alignment horizontal="centerContinuous"/>
    </xf>
    <xf numFmtId="164" fontId="23" fillId="0" borderId="21" xfId="0" applyNumberFormat="1" applyFont="1" applyBorder="1" applyAlignment="1">
      <alignment horizontal="centerContinuous"/>
    </xf>
    <xf numFmtId="164" fontId="23" fillId="0" borderId="22" xfId="0" applyNumberFormat="1" applyFont="1" applyBorder="1" applyAlignment="1">
      <alignment horizontal="centerContinuous"/>
    </xf>
    <xf numFmtId="0" fontId="0" fillId="0" borderId="0" xfId="0" applyAlignment="1">
      <alignment horizontal="center"/>
    </xf>
    <xf numFmtId="164" fontId="24" fillId="0" borderId="20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21" xfId="0" applyFont="1" applyBorder="1"/>
    <xf numFmtId="0" fontId="0" fillId="0" borderId="33" xfId="0" applyBorder="1"/>
    <xf numFmtId="0" fontId="0" fillId="0" borderId="22" xfId="0" applyBorder="1"/>
    <xf numFmtId="0" fontId="0" fillId="0" borderId="13" xfId="0" applyBorder="1"/>
    <xf numFmtId="164" fontId="0" fillId="0" borderId="1" xfId="0" applyNumberFormat="1" applyBorder="1" applyAlignment="1">
      <alignment wrapText="1"/>
    </xf>
    <xf numFmtId="164" fontId="0" fillId="0" borderId="23" xfId="0" applyNumberFormat="1" applyBorder="1" applyAlignment="1">
      <alignment wrapText="1"/>
    </xf>
    <xf numFmtId="0" fontId="0" fillId="0" borderId="15" xfId="0" applyBorder="1"/>
    <xf numFmtId="164" fontId="4" fillId="0" borderId="1" xfId="0" applyNumberFormat="1" applyFont="1" applyBorder="1" applyAlignment="1">
      <alignment wrapText="1"/>
    </xf>
    <xf numFmtId="164" fontId="4" fillId="0" borderId="23" xfId="0" applyNumberFormat="1" applyFont="1" applyBorder="1" applyAlignment="1">
      <alignment wrapText="1"/>
    </xf>
    <xf numFmtId="0" fontId="4" fillId="0" borderId="23" xfId="0" applyFont="1" applyBorder="1" applyAlignment="1">
      <alignment horizontal="center"/>
    </xf>
    <xf numFmtId="165" fontId="4" fillId="0" borderId="24" xfId="0" applyNumberFormat="1" applyFont="1" applyBorder="1" applyAlignment="1">
      <alignment wrapText="1"/>
    </xf>
    <xf numFmtId="0" fontId="4" fillId="0" borderId="0" xfId="0" applyFont="1"/>
    <xf numFmtId="0" fontId="0" fillId="0" borderId="16" xfId="0" applyBorder="1"/>
    <xf numFmtId="164" fontId="33" fillId="0" borderId="1" xfId="0" applyNumberFormat="1" applyFont="1" applyBorder="1" applyAlignment="1">
      <alignment wrapText="1"/>
    </xf>
    <xf numFmtId="0" fontId="2" fillId="24" borderId="21" xfId="0" applyFont="1" applyFill="1" applyBorder="1"/>
    <xf numFmtId="0" fontId="30" fillId="0" borderId="23" xfId="0" applyFont="1" applyBorder="1" applyAlignment="1">
      <alignment horizontal="center"/>
    </xf>
    <xf numFmtId="165" fontId="30" fillId="0" borderId="24" xfId="0" applyNumberFormat="1" applyFont="1" applyBorder="1" applyAlignment="1">
      <alignment wrapText="1"/>
    </xf>
    <xf numFmtId="0" fontId="2" fillId="0" borderId="0" xfId="0" applyFont="1"/>
    <xf numFmtId="0" fontId="4" fillId="0" borderId="23" xfId="0" applyFont="1" applyBorder="1" applyAlignment="1">
      <alignment horizontal="left"/>
    </xf>
    <xf numFmtId="0" fontId="4" fillId="0" borderId="23" xfId="0" applyFont="1" applyBorder="1"/>
    <xf numFmtId="0" fontId="4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0" fillId="26" borderId="0" xfId="0" applyFill="1" applyAlignment="1">
      <alignment horizontal="center"/>
    </xf>
    <xf numFmtId="164" fontId="2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23" xfId="0" applyBorder="1"/>
    <xf numFmtId="0" fontId="4" fillId="0" borderId="31" xfId="0" applyFont="1" applyBorder="1"/>
    <xf numFmtId="0" fontId="2" fillId="24" borderId="22" xfId="0" applyFont="1" applyFill="1" applyBorder="1"/>
    <xf numFmtId="165" fontId="0" fillId="26" borderId="0" xfId="0" applyNumberFormat="1" applyFill="1"/>
    <xf numFmtId="165" fontId="0" fillId="0" borderId="0" xfId="0" applyNumberFormat="1"/>
    <xf numFmtId="0" fontId="4" fillId="0" borderId="0" xfId="0" applyFont="1" applyAlignment="1">
      <alignment horizontal="center" wrapText="1"/>
    </xf>
    <xf numFmtId="41" fontId="4" fillId="0" borderId="16" xfId="0" applyNumberFormat="1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4" fillId="26" borderId="0" xfId="0" applyFont="1" applyFill="1" applyAlignment="1">
      <alignment horizontal="center"/>
    </xf>
    <xf numFmtId="44" fontId="4" fillId="0" borderId="0" xfId="0" applyNumberFormat="1" applyFont="1" applyAlignment="1">
      <alignment horizontal="center"/>
    </xf>
    <xf numFmtId="44" fontId="4" fillId="26" borderId="0" xfId="0" applyNumberFormat="1" applyFont="1" applyFill="1" applyAlignment="1">
      <alignment horizontal="center"/>
    </xf>
    <xf numFmtId="41" fontId="0" fillId="0" borderId="0" xfId="0" applyNumberFormat="1" applyAlignment="1">
      <alignment wrapText="1"/>
    </xf>
    <xf numFmtId="0" fontId="0" fillId="26" borderId="11" xfId="0" applyFill="1" applyBorder="1" applyAlignment="1">
      <alignment horizontal="center" wrapText="1"/>
    </xf>
    <xf numFmtId="44" fontId="0" fillId="0" borderId="0" xfId="0" applyNumberFormat="1" applyAlignment="1">
      <alignment wrapText="1"/>
    </xf>
    <xf numFmtId="0" fontId="0" fillId="0" borderId="40" xfId="0" applyBorder="1" applyAlignment="1">
      <alignment horizontal="center" wrapText="1"/>
    </xf>
    <xf numFmtId="0" fontId="0" fillId="0" borderId="1" xfId="0" applyBorder="1" applyAlignment="1">
      <alignment horizontal="left" indent="2"/>
    </xf>
    <xf numFmtId="164" fontId="0" fillId="0" borderId="0" xfId="0" applyNumberFormat="1" applyAlignment="1">
      <alignment wrapText="1"/>
    </xf>
    <xf numFmtId="165" fontId="2" fillId="0" borderId="25" xfId="0" applyNumberFormat="1" applyFont="1" applyBorder="1" applyAlignment="1">
      <alignment wrapText="1"/>
    </xf>
    <xf numFmtId="165" fontId="2" fillId="0" borderId="0" xfId="0" applyNumberFormat="1" applyFont="1" applyAlignment="1">
      <alignment wrapText="1"/>
    </xf>
    <xf numFmtId="0" fontId="2" fillId="24" borderId="33" xfId="0" applyFont="1" applyFill="1" applyBorder="1"/>
    <xf numFmtId="0" fontId="0" fillId="24" borderId="33" xfId="0" applyFill="1" applyBorder="1"/>
    <xf numFmtId="0" fontId="2" fillId="0" borderId="0" xfId="0" applyFont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25" borderId="0" xfId="0" applyFont="1" applyFill="1" applyAlignment="1">
      <alignment horizontal="center"/>
    </xf>
    <xf numFmtId="0" fontId="26" fillId="25" borderId="0" xfId="0" applyFont="1" applyFill="1" applyAlignment="1">
      <alignment horizontal="center"/>
    </xf>
    <xf numFmtId="41" fontId="0" fillId="0" borderId="16" xfId="0" applyNumberFormat="1" applyBorder="1"/>
    <xf numFmtId="164" fontId="4" fillId="0" borderId="25" xfId="0" applyNumberFormat="1" applyFont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24" borderId="22" xfId="0" applyFont="1" applyFill="1" applyBorder="1" applyAlignment="1">
      <alignment horizontal="left" wrapText="1"/>
    </xf>
    <xf numFmtId="164" fontId="30" fillId="0" borderId="1" xfId="0" applyNumberFormat="1" applyFont="1" applyBorder="1" applyAlignment="1">
      <alignment wrapText="1"/>
    </xf>
    <xf numFmtId="0" fontId="30" fillId="0" borderId="25" xfId="0" applyFont="1" applyBorder="1" applyAlignment="1">
      <alignment wrapText="1"/>
    </xf>
    <xf numFmtId="0" fontId="30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16" xfId="0" applyFont="1" applyBorder="1" applyAlignment="1">
      <alignment horizontal="center" wrapText="1"/>
    </xf>
    <xf numFmtId="0" fontId="0" fillId="26" borderId="0" xfId="0" applyFill="1" applyAlignment="1">
      <alignment horizontal="center" wrapText="1"/>
    </xf>
    <xf numFmtId="0" fontId="2" fillId="0" borderId="23" xfId="0" applyFont="1" applyBorder="1" applyAlignment="1">
      <alignment horizontal="left" wrapText="1" indent="1"/>
    </xf>
    <xf numFmtId="0" fontId="4" fillId="0" borderId="23" xfId="0" applyFont="1" applyBorder="1" applyAlignment="1">
      <alignment horizontal="right"/>
    </xf>
    <xf numFmtId="0" fontId="2" fillId="0" borderId="25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0" fillId="26" borderId="0" xfId="0" applyNumberFormat="1" applyFill="1" applyAlignment="1">
      <alignment wrapText="1"/>
    </xf>
    <xf numFmtId="0" fontId="0" fillId="24" borderId="22" xfId="0" applyFill="1" applyBorder="1"/>
    <xf numFmtId="0" fontId="4" fillId="0" borderId="26" xfId="0" applyFont="1" applyBorder="1"/>
    <xf numFmtId="0" fontId="4" fillId="0" borderId="12" xfId="0" applyFont="1" applyBorder="1"/>
    <xf numFmtId="0" fontId="31" fillId="0" borderId="0" xfId="0" applyFont="1" applyAlignment="1">
      <alignment horizontal="center" wrapText="1"/>
    </xf>
    <xf numFmtId="0" fontId="2" fillId="0" borderId="17" xfId="0" applyFont="1" applyBorder="1"/>
    <xf numFmtId="164" fontId="0" fillId="0" borderId="18" xfId="0" applyNumberFormat="1" applyBorder="1" applyAlignment="1">
      <alignment horizontal="center" wrapText="1"/>
    </xf>
    <xf numFmtId="164" fontId="0" fillId="0" borderId="19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26" borderId="0" xfId="0" applyNumberFormat="1" applyFill="1"/>
    <xf numFmtId="0" fontId="2" fillId="0" borderId="1" xfId="0" applyFont="1" applyBorder="1" applyAlignment="1">
      <alignment wrapText="1"/>
    </xf>
    <xf numFmtId="164" fontId="0" fillId="0" borderId="35" xfId="0" applyNumberFormat="1" applyBorder="1" applyAlignment="1">
      <alignment wrapText="1"/>
    </xf>
    <xf numFmtId="164" fontId="0" fillId="0" borderId="26" xfId="0" applyNumberFormat="1" applyBorder="1" applyAlignment="1">
      <alignment wrapText="1"/>
    </xf>
    <xf numFmtId="164" fontId="3" fillId="0" borderId="37" xfId="0" applyNumberFormat="1" applyFont="1" applyBorder="1" applyAlignment="1">
      <alignment wrapText="1"/>
    </xf>
    <xf numFmtId="164" fontId="3" fillId="0" borderId="38" xfId="0" applyNumberFormat="1" applyFont="1" applyBorder="1" applyAlignment="1">
      <alignment wrapText="1"/>
    </xf>
    <xf numFmtId="0" fontId="0" fillId="0" borderId="24" xfId="0" applyBorder="1"/>
    <xf numFmtId="164" fontId="3" fillId="0" borderId="39" xfId="0" applyNumberFormat="1" applyFont="1" applyBorder="1" applyAlignment="1">
      <alignment wrapText="1"/>
    </xf>
    <xf numFmtId="164" fontId="3" fillId="0" borderId="20" xfId="0" applyNumberFormat="1" applyFont="1" applyBorder="1" applyAlignment="1">
      <alignment wrapText="1"/>
    </xf>
    <xf numFmtId="164" fontId="3" fillId="0" borderId="31" xfId="0" applyNumberFormat="1" applyFont="1" applyBorder="1" applyAlignment="1">
      <alignment wrapText="1"/>
    </xf>
    <xf numFmtId="164" fontId="0" fillId="0" borderId="25" xfId="0" applyNumberFormat="1" applyBorder="1" applyAlignment="1">
      <alignment wrapText="1"/>
    </xf>
    <xf numFmtId="0" fontId="26" fillId="0" borderId="23" xfId="0" applyFont="1" applyBorder="1"/>
    <xf numFmtId="164" fontId="4" fillId="0" borderId="0" xfId="0" applyNumberFormat="1" applyFont="1" applyFill="1" applyAlignment="1">
      <alignment wrapText="1"/>
    </xf>
    <xf numFmtId="42" fontId="4" fillId="0" borderId="0" xfId="0" applyNumberFormat="1" applyFont="1" applyFill="1" applyAlignment="1"/>
    <xf numFmtId="42" fontId="0" fillId="0" borderId="0" xfId="0" applyNumberFormat="1" applyFill="1" applyAlignment="1"/>
    <xf numFmtId="164" fontId="0" fillId="0" borderId="11" xfId="0" applyNumberFormat="1" applyFill="1" applyBorder="1" applyAlignment="1">
      <alignment wrapText="1"/>
    </xf>
    <xf numFmtId="164" fontId="0" fillId="0" borderId="34" xfId="0" applyNumberFormat="1" applyFill="1" applyBorder="1" applyAlignment="1">
      <alignment wrapText="1"/>
    </xf>
    <xf numFmtId="164" fontId="26" fillId="0" borderId="0" xfId="0" applyNumberFormat="1" applyFont="1" applyFill="1" applyAlignment="1">
      <alignment horizontal="center" wrapText="1"/>
    </xf>
    <xf numFmtId="0" fontId="4" fillId="0" borderId="0" xfId="0" applyFont="1" applyFill="1" applyBorder="1" applyAlignment="1"/>
    <xf numFmtId="0" fontId="4" fillId="0" borderId="16" xfId="0" applyFont="1" applyFill="1" applyBorder="1" applyAlignment="1">
      <alignment wrapText="1"/>
    </xf>
    <xf numFmtId="0" fontId="0" fillId="0" borderId="34" xfId="0" applyBorder="1" applyAlignment="1">
      <alignment horizontal="center" wrapText="1"/>
    </xf>
    <xf numFmtId="164" fontId="4" fillId="0" borderId="23" xfId="0" applyNumberFormat="1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0" fillId="26" borderId="0" xfId="0" applyFill="1" applyBorder="1" applyAlignment="1">
      <alignment wrapText="1"/>
    </xf>
    <xf numFmtId="0" fontId="23" fillId="0" borderId="42" xfId="0" applyFont="1" applyBorder="1" applyAlignment="1">
      <alignment horizontal="centerContinuous"/>
    </xf>
    <xf numFmtId="164" fontId="24" fillId="0" borderId="43" xfId="0" applyNumberFormat="1" applyFont="1" applyBorder="1" applyAlignment="1">
      <alignment horizontal="center" wrapText="1"/>
    </xf>
    <xf numFmtId="0" fontId="2" fillId="0" borderId="44" xfId="0" applyFont="1" applyFill="1" applyBorder="1" applyAlignment="1">
      <alignment horizontal="left" wrapText="1" indent="1"/>
    </xf>
    <xf numFmtId="0" fontId="0" fillId="0" borderId="45" xfId="0" applyBorder="1" applyAlignment="1">
      <alignment wrapText="1"/>
    </xf>
    <xf numFmtId="0" fontId="4" fillId="0" borderId="44" xfId="0" applyFont="1" applyBorder="1" applyAlignment="1">
      <alignment horizontal="left" wrapText="1" indent="2"/>
    </xf>
    <xf numFmtId="0" fontId="0" fillId="0" borderId="45" xfId="0" applyFont="1" applyBorder="1" applyAlignment="1">
      <alignment wrapText="1"/>
    </xf>
    <xf numFmtId="0" fontId="0" fillId="0" borderId="45" xfId="0" applyFont="1" applyFill="1" applyBorder="1" applyAlignment="1">
      <alignment wrapText="1"/>
    </xf>
    <xf numFmtId="0" fontId="4" fillId="0" borderId="44" xfId="0" applyFont="1" applyFill="1" applyBorder="1" applyAlignment="1">
      <alignment horizontal="left" indent="2"/>
    </xf>
    <xf numFmtId="0" fontId="0" fillId="0" borderId="45" xfId="0" applyFill="1" applyBorder="1" applyAlignment="1">
      <alignment wrapText="1"/>
    </xf>
    <xf numFmtId="0" fontId="4" fillId="0" borderId="44" xfId="0" applyFont="1" applyBorder="1" applyAlignment="1">
      <alignment horizontal="left" indent="2"/>
    </xf>
    <xf numFmtId="0" fontId="4" fillId="0" borderId="44" xfId="0" applyFont="1" applyFill="1" applyBorder="1" applyAlignment="1">
      <alignment horizontal="left" wrapText="1" indent="2"/>
    </xf>
    <xf numFmtId="0" fontId="4" fillId="0" borderId="29" xfId="0" applyFont="1" applyFill="1" applyBorder="1" applyAlignment="1">
      <alignment wrapText="1"/>
    </xf>
    <xf numFmtId="0" fontId="0" fillId="0" borderId="44" xfId="0" applyBorder="1" applyAlignment="1">
      <alignment wrapText="1"/>
    </xf>
    <xf numFmtId="0" fontId="4" fillId="0" borderId="45" xfId="0" applyFont="1" applyFill="1" applyBorder="1" applyAlignment="1">
      <alignment wrapText="1"/>
    </xf>
    <xf numFmtId="0" fontId="4" fillId="0" borderId="45" xfId="0" applyFont="1" applyBorder="1" applyAlignment="1">
      <alignment wrapText="1"/>
    </xf>
    <xf numFmtId="0" fontId="0" fillId="0" borderId="44" xfId="0" applyBorder="1" applyAlignment="1">
      <alignment horizontal="left" wrapText="1" indent="2"/>
    </xf>
    <xf numFmtId="0" fontId="0" fillId="0" borderId="44" xfId="0" applyFont="1" applyBorder="1" applyAlignment="1">
      <alignment horizontal="left" wrapText="1" indent="2"/>
    </xf>
    <xf numFmtId="0" fontId="0" fillId="0" borderId="44" xfId="0" applyFont="1" applyBorder="1" applyAlignment="1">
      <alignment horizontal="left" indent="2"/>
    </xf>
    <xf numFmtId="164" fontId="0" fillId="0" borderId="0" xfId="0" applyNumberFormat="1" applyFill="1" applyBorder="1" applyAlignment="1">
      <alignment wrapText="1"/>
    </xf>
    <xf numFmtId="165" fontId="2" fillId="0" borderId="45" xfId="0" applyNumberFormat="1" applyFont="1" applyFill="1" applyBorder="1" applyAlignment="1">
      <alignment wrapText="1"/>
    </xf>
    <xf numFmtId="0" fontId="2" fillId="0" borderId="45" xfId="0" applyFont="1" applyBorder="1" applyAlignment="1">
      <alignment horizontal="center" wrapText="1"/>
    </xf>
    <xf numFmtId="0" fontId="4" fillId="0" borderId="45" xfId="0" applyFont="1" applyFill="1" applyBorder="1" applyAlignment="1">
      <alignment horizontal="center" wrapText="1"/>
    </xf>
    <xf numFmtId="0" fontId="4" fillId="0" borderId="44" xfId="0" applyFont="1" applyBorder="1" applyAlignment="1">
      <alignment horizontal="left" vertical="center" wrapText="1" indent="2"/>
    </xf>
    <xf numFmtId="0" fontId="4" fillId="0" borderId="45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29" xfId="0" applyFont="1" applyBorder="1" applyAlignment="1">
      <alignment wrapText="1"/>
    </xf>
    <xf numFmtId="164" fontId="4" fillId="0" borderId="46" xfId="0" applyNumberFormat="1" applyFont="1" applyFill="1" applyBorder="1" applyAlignment="1">
      <alignment wrapText="1"/>
    </xf>
    <xf numFmtId="0" fontId="0" fillId="0" borderId="46" xfId="0" applyFill="1" applyBorder="1" applyAlignment="1">
      <alignment wrapText="1"/>
    </xf>
    <xf numFmtId="0" fontId="4" fillId="0" borderId="47" xfId="0" applyFont="1" applyFill="1" applyBorder="1" applyAlignment="1"/>
    <xf numFmtId="0" fontId="0" fillId="0" borderId="48" xfId="0" applyFill="1" applyBorder="1" applyAlignment="1">
      <alignment wrapText="1"/>
    </xf>
    <xf numFmtId="0" fontId="0" fillId="0" borderId="49" xfId="0" applyFill="1" applyBorder="1" applyAlignment="1">
      <alignment wrapText="1"/>
    </xf>
    <xf numFmtId="0" fontId="0" fillId="0" borderId="12" xfId="0" applyBorder="1"/>
    <xf numFmtId="0" fontId="4" fillId="0" borderId="43" xfId="0" applyFont="1" applyBorder="1" applyAlignment="1">
      <alignment wrapText="1"/>
    </xf>
    <xf numFmtId="164" fontId="4" fillId="0" borderId="20" xfId="0" applyNumberFormat="1" applyFont="1" applyFill="1" applyBorder="1" applyAlignment="1">
      <alignment wrapText="1"/>
    </xf>
    <xf numFmtId="164" fontId="4" fillId="0" borderId="31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164" fontId="30" fillId="0" borderId="0" xfId="0" applyNumberFormat="1" applyFont="1" applyFill="1" applyBorder="1" applyAlignment="1">
      <alignment wrapText="1"/>
    </xf>
    <xf numFmtId="164" fontId="4" fillId="0" borderId="11" xfId="0" applyNumberFormat="1" applyFont="1" applyFill="1" applyBorder="1" applyAlignment="1">
      <alignment wrapText="1"/>
    </xf>
    <xf numFmtId="164" fontId="4" fillId="0" borderId="25" xfId="0" applyNumberFormat="1" applyFont="1" applyFill="1" applyBorder="1" applyAlignment="1">
      <alignment wrapText="1"/>
    </xf>
    <xf numFmtId="164" fontId="33" fillId="0" borderId="0" xfId="0" applyNumberFormat="1" applyFont="1" applyFill="1" applyBorder="1" applyAlignment="1">
      <alignment wrapText="1"/>
    </xf>
    <xf numFmtId="0" fontId="4" fillId="0" borderId="11" xfId="0" applyFont="1" applyBorder="1" applyAlignment="1"/>
    <xf numFmtId="164" fontId="4" fillId="0" borderId="50" xfId="0" applyNumberFormat="1" applyFont="1" applyFill="1" applyBorder="1" applyAlignment="1">
      <alignment wrapText="1"/>
    </xf>
    <xf numFmtId="164" fontId="3" fillId="0" borderId="42" xfId="0" applyNumberFormat="1" applyFont="1" applyFill="1" applyBorder="1" applyAlignment="1">
      <alignment wrapText="1"/>
    </xf>
    <xf numFmtId="0" fontId="26" fillId="0" borderId="0" xfId="0" applyFont="1" applyBorder="1" applyAlignment="1"/>
    <xf numFmtId="0" fontId="2" fillId="27" borderId="42" xfId="0" applyFont="1" applyFill="1" applyBorder="1" applyAlignment="1">
      <alignment wrapText="1"/>
    </xf>
    <xf numFmtId="164" fontId="33" fillId="0" borderId="44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28" borderId="42" xfId="0" applyNumberFormat="1" applyFont="1" applyFill="1" applyBorder="1" applyAlignment="1">
      <alignment wrapText="1"/>
    </xf>
    <xf numFmtId="0" fontId="2" fillId="0" borderId="43" xfId="0" applyFont="1" applyBorder="1" applyAlignment="1">
      <alignment horizontal="left" indent="1"/>
    </xf>
    <xf numFmtId="0" fontId="2" fillId="27" borderId="42" xfId="0" applyFont="1" applyFill="1" applyBorder="1" applyAlignment="1">
      <alignment horizontal="left" indent="1"/>
    </xf>
    <xf numFmtId="0" fontId="2" fillId="27" borderId="36" xfId="0" applyFont="1" applyFill="1" applyBorder="1" applyAlignment="1">
      <alignment horizontal="left"/>
    </xf>
    <xf numFmtId="164" fontId="4" fillId="27" borderId="38" xfId="0" applyNumberFormat="1" applyFont="1" applyFill="1" applyBorder="1" applyAlignment="1">
      <alignment wrapText="1"/>
    </xf>
    <xf numFmtId="0" fontId="2" fillId="0" borderId="25" xfId="0" applyFont="1" applyFill="1" applyBorder="1" applyAlignment="1">
      <alignment horizontal="left" wrapText="1" indent="1"/>
    </xf>
    <xf numFmtId="0" fontId="4" fillId="0" borderId="43" xfId="0" applyFont="1" applyBorder="1" applyAlignment="1">
      <alignment horizontal="left" wrapText="1" indent="2"/>
    </xf>
    <xf numFmtId="0" fontId="2" fillId="27" borderId="36" xfId="0" applyFont="1" applyFill="1" applyBorder="1" applyAlignment="1">
      <alignment horizontal="left" indent="1"/>
    </xf>
    <xf numFmtId="0" fontId="2" fillId="27" borderId="37" xfId="0" applyFont="1" applyFill="1" applyBorder="1" applyAlignment="1">
      <alignment horizontal="left" wrapText="1" indent="1"/>
    </xf>
    <xf numFmtId="0" fontId="2" fillId="27" borderId="38" xfId="0" applyFont="1" applyFill="1" applyBorder="1" applyAlignment="1">
      <alignment horizontal="left" wrapText="1" indent="1"/>
    </xf>
    <xf numFmtId="0" fontId="4" fillId="0" borderId="15" xfId="0" applyFont="1" applyBorder="1" applyAlignment="1">
      <alignment horizontal="left" indent="2"/>
    </xf>
    <xf numFmtId="0" fontId="0" fillId="0" borderId="0" xfId="0" applyFill="1" applyBorder="1" applyAlignment="1"/>
    <xf numFmtId="0" fontId="4" fillId="0" borderId="15" xfId="0" applyFont="1" applyFill="1" applyBorder="1" applyAlignment="1">
      <alignment horizontal="left" wrapText="1" indent="2"/>
    </xf>
    <xf numFmtId="0" fontId="0" fillId="0" borderId="16" xfId="0" applyFont="1" applyBorder="1" applyAlignment="1">
      <alignment wrapText="1"/>
    </xf>
    <xf numFmtId="0" fontId="4" fillId="0" borderId="16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left" wrapText="1" indent="2"/>
    </xf>
    <xf numFmtId="0" fontId="30" fillId="0" borderId="16" xfId="0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164" fontId="33" fillId="0" borderId="52" xfId="0" applyNumberFormat="1" applyFont="1" applyFill="1" applyBorder="1" applyAlignment="1">
      <alignment wrapText="1"/>
    </xf>
    <xf numFmtId="164" fontId="0" fillId="0" borderId="46" xfId="0" applyNumberFormat="1" applyFill="1" applyBorder="1" applyAlignment="1">
      <alignment wrapText="1"/>
    </xf>
    <xf numFmtId="41" fontId="4" fillId="0" borderId="16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1" fontId="27" fillId="0" borderId="16" xfId="0" applyNumberFormat="1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41" fontId="25" fillId="0" borderId="16" xfId="0" applyNumberFormat="1" applyFont="1" applyFill="1" applyBorder="1" applyAlignment="1">
      <alignment horizontal="center"/>
    </xf>
    <xf numFmtId="0" fontId="0" fillId="0" borderId="16" xfId="0" applyFill="1" applyBorder="1" applyAlignment="1"/>
    <xf numFmtId="164" fontId="4" fillId="0" borderId="1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left" wrapText="1" indent="2"/>
    </xf>
    <xf numFmtId="0" fontId="2" fillId="27" borderId="42" xfId="0" applyFont="1" applyFill="1" applyBorder="1" applyAlignment="1">
      <alignment horizontal="left" wrapText="1" indent="1"/>
    </xf>
    <xf numFmtId="0" fontId="2" fillId="27" borderId="51" xfId="0" applyFont="1" applyFill="1" applyBorder="1" applyAlignment="1">
      <alignment horizontal="left" wrapText="1" indent="2"/>
    </xf>
    <xf numFmtId="0" fontId="3" fillId="0" borderId="53" xfId="0" applyFont="1" applyBorder="1" applyAlignment="1">
      <alignment wrapText="1"/>
    </xf>
    <xf numFmtId="164" fontId="3" fillId="0" borderId="53" xfId="0" applyNumberFormat="1" applyFont="1" applyFill="1" applyBorder="1" applyAlignment="1">
      <alignment wrapText="1"/>
    </xf>
    <xf numFmtId="164" fontId="0" fillId="0" borderId="18" xfId="0" applyNumberFormat="1" applyFill="1" applyBorder="1" applyAlignment="1">
      <alignment wrapText="1"/>
    </xf>
    <xf numFmtId="164" fontId="0" fillId="28" borderId="18" xfId="0" applyNumberFormat="1" applyFont="1" applyFill="1" applyBorder="1" applyAlignment="1">
      <alignment horizontal="center" wrapText="1"/>
    </xf>
    <xf numFmtId="0" fontId="0" fillId="0" borderId="29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Font="1" applyFill="1" applyBorder="1" applyAlignment="1">
      <alignment wrapText="1"/>
    </xf>
    <xf numFmtId="0" fontId="0" fillId="0" borderId="11" xfId="0" applyFont="1" applyBorder="1" applyAlignment="1">
      <alignment wrapText="1"/>
    </xf>
    <xf numFmtId="0" fontId="4" fillId="0" borderId="12" xfId="0" applyFont="1" applyFill="1" applyBorder="1" applyAlignment="1"/>
    <xf numFmtId="0" fontId="4" fillId="0" borderId="13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center" vertical="top" wrapText="1"/>
    </xf>
    <xf numFmtId="0" fontId="4" fillId="0" borderId="17" xfId="0" applyFont="1" applyBorder="1" applyAlignment="1"/>
    <xf numFmtId="0" fontId="4" fillId="0" borderId="18" xfId="0" applyFont="1" applyBorder="1" applyAlignment="1">
      <alignment horizontal="right"/>
    </xf>
    <xf numFmtId="164" fontId="2" fillId="0" borderId="19" xfId="0" applyNumberFormat="1" applyFont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4" fillId="0" borderId="31" xfId="0" applyFont="1" applyFill="1" applyBorder="1" applyAlignment="1">
      <alignment horizontal="left"/>
    </xf>
    <xf numFmtId="165" fontId="30" fillId="0" borderId="11" xfId="0" applyNumberFormat="1" applyFont="1" applyFill="1" applyBorder="1" applyAlignment="1">
      <alignment wrapText="1"/>
    </xf>
    <xf numFmtId="0" fontId="4" fillId="0" borderId="12" xfId="0" applyFont="1" applyFill="1" applyBorder="1" applyAlignment="1">
      <alignment horizontal="center"/>
    </xf>
    <xf numFmtId="42" fontId="4" fillId="0" borderId="13" xfId="0" applyNumberFormat="1" applyFont="1" applyFill="1" applyBorder="1" applyAlignment="1">
      <alignment horizontal="center"/>
    </xf>
    <xf numFmtId="0" fontId="0" fillId="0" borderId="14" xfId="0" applyFont="1" applyBorder="1" applyAlignment="1">
      <alignment wrapText="1"/>
    </xf>
    <xf numFmtId="0" fontId="4" fillId="0" borderId="17" xfId="0" applyFont="1" applyFill="1" applyBorder="1" applyAlignment="1">
      <alignment horizontal="center"/>
    </xf>
    <xf numFmtId="42" fontId="4" fillId="0" borderId="18" xfId="0" applyNumberFormat="1" applyFont="1" applyFill="1" applyBorder="1" applyAlignment="1">
      <alignment horizontal="center"/>
    </xf>
    <xf numFmtId="0" fontId="0" fillId="0" borderId="19" xfId="0" applyFont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0" fillId="0" borderId="18" xfId="0" applyFont="1" applyBorder="1" applyAlignment="1">
      <alignment wrapText="1"/>
    </xf>
    <xf numFmtId="164" fontId="2" fillId="0" borderId="14" xfId="0" applyNumberFormat="1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164" fontId="23" fillId="0" borderId="11" xfId="0" applyNumberFormat="1" applyFon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/>
    <xf numFmtId="164" fontId="23" fillId="0" borderId="21" xfId="0" applyNumberFormat="1" applyFon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24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8" fillId="26" borderId="21" xfId="0" applyFont="1" applyFill="1" applyBorder="1" applyAlignment="1">
      <alignment horizontal="center"/>
    </xf>
    <xf numFmtId="0" fontId="28" fillId="26" borderId="33" xfId="0" applyFont="1" applyFill="1" applyBorder="1" applyAlignment="1">
      <alignment horizontal="center"/>
    </xf>
    <xf numFmtId="0" fontId="28" fillId="26" borderId="22" xfId="0" applyFont="1" applyFill="1" applyBorder="1" applyAlignment="1">
      <alignment horizontal="center"/>
    </xf>
    <xf numFmtId="0" fontId="34" fillId="0" borderId="21" xfId="0" applyFont="1" applyBorder="1" applyAlignment="1"/>
    <xf numFmtId="0" fontId="0" fillId="0" borderId="22" xfId="0" applyBorder="1" applyAlignment="1"/>
    <xf numFmtId="0" fontId="24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0" xfId="0"/>
    <xf numFmtId="164" fontId="23" fillId="0" borderId="21" xfId="0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33" fillId="0" borderId="20" xfId="0" applyNumberFormat="1" applyFont="1" applyFill="1" applyBorder="1" applyAlignment="1">
      <alignment wrapText="1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topLeftCell="A7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9.570312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89</v>
      </c>
    </row>
    <row r="2" spans="1:7" ht="23.25" x14ac:dyDescent="0.35">
      <c r="A2" s="9"/>
      <c r="B2" s="21"/>
      <c r="C2" s="21"/>
      <c r="D2" s="21"/>
      <c r="E2" s="21"/>
      <c r="F2" s="9"/>
      <c r="G2" s="1" t="s">
        <v>92</v>
      </c>
    </row>
    <row r="3" spans="1:7" ht="23.25" x14ac:dyDescent="0.35">
      <c r="A3" s="9"/>
      <c r="B3" s="21" t="s">
        <v>33</v>
      </c>
      <c r="C3" s="21"/>
      <c r="D3" s="444" t="s">
        <v>31</v>
      </c>
      <c r="E3" s="445"/>
      <c r="F3" s="12"/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1600</v>
      </c>
      <c r="E12" s="14">
        <v>1600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15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18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17" t="s">
        <v>80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17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19" t="s">
        <v>16</v>
      </c>
      <c r="B59" s="19"/>
      <c r="C59" s="19"/>
      <c r="D59" s="19"/>
      <c r="E59" s="19"/>
      <c r="F59" s="20" t="s">
        <v>9</v>
      </c>
    </row>
    <row r="60" spans="1:6" x14ac:dyDescent="0.2">
      <c r="A60" s="5" t="s">
        <v>36</v>
      </c>
      <c r="B60" s="14"/>
      <c r="C60" s="14"/>
      <c r="D60" s="14">
        <v>1000</v>
      </c>
      <c r="E60" s="14">
        <v>1000</v>
      </c>
      <c r="F60" s="6"/>
    </row>
    <row r="61" spans="1:6" x14ac:dyDescent="0.2">
      <c r="A61" s="5" t="s">
        <v>25</v>
      </c>
      <c r="B61" s="14"/>
      <c r="C61" s="14"/>
      <c r="D61" s="14">
        <v>425</v>
      </c>
      <c r="E61" s="14">
        <v>425</v>
      </c>
      <c r="F61" s="17" t="s">
        <v>79</v>
      </c>
    </row>
    <row r="62" spans="1:6" x14ac:dyDescent="0.2">
      <c r="A62" s="5" t="s">
        <v>26</v>
      </c>
      <c r="B62" s="14"/>
      <c r="C62" s="14"/>
      <c r="D62" s="14">
        <v>1800</v>
      </c>
      <c r="E62" s="14">
        <v>1800</v>
      </c>
      <c r="F62" s="17" t="s">
        <v>56</v>
      </c>
    </row>
    <row r="63" spans="1:6" x14ac:dyDescent="0.2">
      <c r="A63" s="5" t="s">
        <v>27</v>
      </c>
      <c r="B63" s="14"/>
      <c r="C63" s="14"/>
      <c r="D63" s="14">
        <v>150</v>
      </c>
      <c r="E63" s="14">
        <v>150</v>
      </c>
      <c r="F63" s="6"/>
    </row>
    <row r="64" spans="1:6" x14ac:dyDescent="0.2">
      <c r="A64" s="5" t="s">
        <v>39</v>
      </c>
      <c r="B64" s="14"/>
      <c r="C64" s="14"/>
      <c r="D64" s="14">
        <v>0</v>
      </c>
      <c r="E64" s="14">
        <v>0</v>
      </c>
      <c r="F64" s="6" t="s">
        <v>19</v>
      </c>
    </row>
    <row r="65" spans="1:6" x14ac:dyDescent="0.2">
      <c r="A65" s="5" t="s">
        <v>28</v>
      </c>
      <c r="B65" s="14"/>
      <c r="C65" s="14"/>
      <c r="D65" s="14">
        <v>1500</v>
      </c>
      <c r="E65" s="14">
        <v>1500</v>
      </c>
      <c r="F65" s="6"/>
    </row>
    <row r="66" spans="1:6" x14ac:dyDescent="0.2">
      <c r="A66" s="5" t="s">
        <v>46</v>
      </c>
      <c r="B66" s="14"/>
      <c r="C66" s="14"/>
      <c r="D66" s="14">
        <v>60</v>
      </c>
      <c r="E66" s="14">
        <v>60</v>
      </c>
      <c r="F66" s="6"/>
    </row>
    <row r="67" spans="1:6" x14ac:dyDescent="0.2">
      <c r="A67" s="5" t="s">
        <v>54</v>
      </c>
      <c r="B67" s="14"/>
      <c r="C67" s="14"/>
      <c r="D67" s="14">
        <v>315</v>
      </c>
      <c r="E67" s="14">
        <v>315</v>
      </c>
      <c r="F67" s="6" t="s">
        <v>1</v>
      </c>
    </row>
    <row r="68" spans="1:6" x14ac:dyDescent="0.2">
      <c r="A68" s="18" t="s">
        <v>58</v>
      </c>
      <c r="B68" s="14">
        <v>2700</v>
      </c>
      <c r="C68" s="14">
        <v>2700</v>
      </c>
      <c r="D68" s="14"/>
      <c r="E68" s="14"/>
      <c r="F68" s="6"/>
    </row>
    <row r="69" spans="1:6" x14ac:dyDescent="0.2">
      <c r="A69" s="18" t="s">
        <v>57</v>
      </c>
      <c r="B69" s="14">
        <v>2200</v>
      </c>
      <c r="C69" s="14">
        <v>2200</v>
      </c>
      <c r="D69" s="14"/>
      <c r="E69" s="14"/>
      <c r="F69" s="6"/>
    </row>
    <row r="70" spans="1:6" x14ac:dyDescent="0.2">
      <c r="A70" s="18" t="s">
        <v>59</v>
      </c>
      <c r="B70" s="14">
        <v>50</v>
      </c>
      <c r="C70" s="14">
        <v>50</v>
      </c>
      <c r="D70" s="14"/>
      <c r="E70" s="14"/>
      <c r="F70" s="6"/>
    </row>
    <row r="71" spans="1:6" x14ac:dyDescent="0.2">
      <c r="A71" s="5" t="s">
        <v>35</v>
      </c>
      <c r="B71" s="14">
        <v>3675</v>
      </c>
      <c r="C71" s="14">
        <v>3675</v>
      </c>
      <c r="D71" s="14"/>
      <c r="E71" s="14"/>
      <c r="F71" s="17" t="s">
        <v>81</v>
      </c>
    </row>
    <row r="72" spans="1:6" x14ac:dyDescent="0.2">
      <c r="A72" s="19" t="s">
        <v>7</v>
      </c>
      <c r="B72" s="19"/>
      <c r="C72" s="19"/>
      <c r="D72" s="19"/>
      <c r="E72" s="19"/>
      <c r="F72" s="20" t="s">
        <v>8</v>
      </c>
    </row>
    <row r="73" spans="1:6" x14ac:dyDescent="0.2">
      <c r="A73" s="5" t="s">
        <v>36</v>
      </c>
      <c r="B73" s="14"/>
      <c r="C73" s="14"/>
      <c r="D73" s="14">
        <v>1000</v>
      </c>
      <c r="E73" s="14">
        <v>1000</v>
      </c>
      <c r="F73" s="6"/>
    </row>
    <row r="74" spans="1:6" x14ac:dyDescent="0.2">
      <c r="A74" s="5" t="s">
        <v>25</v>
      </c>
      <c r="B74" s="14"/>
      <c r="C74" s="14"/>
      <c r="D74" s="14">
        <v>425</v>
      </c>
      <c r="E74" s="14">
        <v>425</v>
      </c>
      <c r="F74" s="17" t="s">
        <v>79</v>
      </c>
    </row>
    <row r="75" spans="1:6" x14ac:dyDescent="0.2">
      <c r="A75" s="5" t="s">
        <v>26</v>
      </c>
      <c r="B75" s="14"/>
      <c r="C75" s="14"/>
      <c r="D75" s="14">
        <v>1800</v>
      </c>
      <c r="E75" s="14">
        <v>1800</v>
      </c>
      <c r="F75" s="6" t="s">
        <v>17</v>
      </c>
    </row>
    <row r="76" spans="1:6" x14ac:dyDescent="0.2">
      <c r="A76" s="5" t="s">
        <v>27</v>
      </c>
      <c r="B76" s="14"/>
      <c r="C76" s="14"/>
      <c r="D76" s="14">
        <v>150</v>
      </c>
      <c r="E76" s="14">
        <v>150</v>
      </c>
      <c r="F76" s="6"/>
    </row>
    <row r="77" spans="1:6" x14ac:dyDescent="0.2">
      <c r="A77" s="5" t="s">
        <v>39</v>
      </c>
      <c r="B77" s="14"/>
      <c r="C77" s="14"/>
      <c r="D77" s="14">
        <v>0</v>
      </c>
      <c r="E77" s="14">
        <v>0</v>
      </c>
      <c r="F77" s="6" t="s">
        <v>18</v>
      </c>
    </row>
    <row r="78" spans="1:6" x14ac:dyDescent="0.2">
      <c r="A78" s="5" t="s">
        <v>28</v>
      </c>
      <c r="B78" s="14"/>
      <c r="C78" s="14"/>
      <c r="D78" s="14">
        <v>1500</v>
      </c>
      <c r="E78" s="14">
        <v>1500</v>
      </c>
      <c r="F78" s="6"/>
    </row>
    <row r="79" spans="1:6" x14ac:dyDescent="0.2">
      <c r="A79" s="5" t="s">
        <v>46</v>
      </c>
      <c r="B79" s="14"/>
      <c r="C79" s="14"/>
      <c r="D79" s="14">
        <v>60</v>
      </c>
      <c r="E79" s="14">
        <v>60</v>
      </c>
      <c r="F79" s="6"/>
    </row>
    <row r="80" spans="1:6" x14ac:dyDescent="0.2">
      <c r="A80" s="5" t="s">
        <v>54</v>
      </c>
      <c r="B80" s="14"/>
      <c r="C80" s="14"/>
      <c r="D80" s="14">
        <v>315</v>
      </c>
      <c r="E80" s="14">
        <v>315</v>
      </c>
      <c r="F80" s="6" t="s">
        <v>1</v>
      </c>
    </row>
    <row r="81" spans="1:6" x14ac:dyDescent="0.2">
      <c r="A81" s="18" t="s">
        <v>58</v>
      </c>
      <c r="B81" s="14">
        <v>2750</v>
      </c>
      <c r="C81" s="14">
        <v>2750</v>
      </c>
      <c r="D81" s="14"/>
      <c r="E81" s="14"/>
      <c r="F81" s="6"/>
    </row>
    <row r="82" spans="1:6" x14ac:dyDescent="0.2">
      <c r="A82" s="18" t="s">
        <v>57</v>
      </c>
      <c r="B82" s="14">
        <v>2300</v>
      </c>
      <c r="C82" s="14">
        <v>2300</v>
      </c>
      <c r="D82" s="14"/>
      <c r="E82" s="14"/>
      <c r="F82" s="6"/>
    </row>
    <row r="83" spans="1:6" x14ac:dyDescent="0.2">
      <c r="A83" s="18" t="s">
        <v>59</v>
      </c>
      <c r="B83" s="14">
        <v>50</v>
      </c>
      <c r="C83" s="14">
        <v>50</v>
      </c>
      <c r="D83" s="14"/>
      <c r="E83" s="14"/>
      <c r="F83" s="6"/>
    </row>
    <row r="84" spans="1:6" x14ac:dyDescent="0.2">
      <c r="A84" s="5" t="s">
        <v>35</v>
      </c>
      <c r="B84" s="14">
        <v>3900</v>
      </c>
      <c r="C84" s="14">
        <v>3900</v>
      </c>
      <c r="D84" s="14"/>
      <c r="E84" s="14"/>
      <c r="F84" s="17" t="s">
        <v>82</v>
      </c>
    </row>
    <row r="85" spans="1:6" x14ac:dyDescent="0.2">
      <c r="A85" s="5"/>
      <c r="B85" s="14"/>
      <c r="C85" s="14"/>
      <c r="D85" s="14"/>
      <c r="E85" s="14"/>
      <c r="F85" s="6"/>
    </row>
    <row r="86" spans="1:6" x14ac:dyDescent="0.2">
      <c r="A86" s="2" t="s">
        <v>55</v>
      </c>
      <c r="B86" s="14">
        <v>600</v>
      </c>
      <c r="C86" s="14">
        <v>600</v>
      </c>
      <c r="D86" s="24"/>
      <c r="E86" s="23"/>
      <c r="F86" s="2"/>
    </row>
    <row r="87" spans="1:6" x14ac:dyDescent="0.2">
      <c r="A87" s="2"/>
      <c r="B87" s="23"/>
      <c r="C87" s="23"/>
      <c r="D87" s="23"/>
      <c r="E87" s="23"/>
      <c r="F87" s="2"/>
    </row>
    <row r="88" spans="1:6" ht="18" x14ac:dyDescent="0.25">
      <c r="A88" s="4" t="s">
        <v>43</v>
      </c>
      <c r="B88" s="25">
        <f>SUM(B5:B87)</f>
        <v>37740</v>
      </c>
      <c r="C88" s="25">
        <f>SUM(C5:C87)</f>
        <v>37740</v>
      </c>
      <c r="D88" s="25">
        <f>SUM(D5:D87)</f>
        <v>37172</v>
      </c>
      <c r="E88" s="25">
        <f>SUM(E5:E87)</f>
        <v>37172</v>
      </c>
      <c r="F88" s="2"/>
    </row>
    <row r="89" spans="1:6" x14ac:dyDescent="0.2">
      <c r="A89" s="2" t="s">
        <v>44</v>
      </c>
      <c r="B89" s="23">
        <f>B88-D88</f>
        <v>568</v>
      </c>
      <c r="C89" s="23">
        <f>C88-E88</f>
        <v>568</v>
      </c>
      <c r="D89" s="23"/>
      <c r="E89" s="23"/>
      <c r="F89" s="2"/>
    </row>
  </sheetData>
  <mergeCells count="1">
    <mergeCell ref="D3:E3"/>
  </mergeCells>
  <phoneticPr fontId="1" type="noConversion"/>
  <pageMargins left="0.75" right="0.75" top="1" bottom="1" header="0.5" footer="0.5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6"/>
  <sheetViews>
    <sheetView topLeftCell="A55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3.14062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90</v>
      </c>
    </row>
    <row r="2" spans="1:7" ht="23.25" x14ac:dyDescent="0.35">
      <c r="A2" s="9"/>
      <c r="B2" s="21"/>
      <c r="C2" s="21"/>
      <c r="D2" s="21"/>
      <c r="E2" s="21"/>
      <c r="F2" s="9"/>
      <c r="G2" s="1" t="s">
        <v>91</v>
      </c>
    </row>
    <row r="3" spans="1:7" ht="23.25" x14ac:dyDescent="0.35">
      <c r="A3" s="9"/>
      <c r="B3" s="21" t="s">
        <v>33</v>
      </c>
      <c r="C3" s="21"/>
      <c r="D3" s="444" t="s">
        <v>31</v>
      </c>
      <c r="E3" s="445"/>
      <c r="F3" s="12"/>
      <c r="G3" s="1" t="s">
        <v>92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10200</v>
      </c>
      <c r="C6" s="14">
        <v>10200</v>
      </c>
      <c r="D6" s="14"/>
      <c r="E6" s="14"/>
      <c r="F6" s="17" t="s">
        <v>105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1600</v>
      </c>
      <c r="E12" s="14">
        <v>1600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300</v>
      </c>
      <c r="E13" s="14">
        <v>300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700</v>
      </c>
      <c r="E19" s="14">
        <v>700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300</v>
      </c>
      <c r="E25" s="14">
        <v>300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16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19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6" t="s">
        <v>1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6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19" t="s">
        <v>7</v>
      </c>
      <c r="B59" s="19"/>
      <c r="C59" s="19"/>
      <c r="D59" s="19"/>
      <c r="E59" s="19"/>
      <c r="F59" s="20" t="s">
        <v>8</v>
      </c>
    </row>
    <row r="60" spans="1:6" x14ac:dyDescent="0.2">
      <c r="A60" s="5" t="s">
        <v>36</v>
      </c>
      <c r="B60" s="14"/>
      <c r="C60" s="14"/>
      <c r="D60" s="14">
        <v>1000</v>
      </c>
      <c r="E60" s="14">
        <v>1000</v>
      </c>
      <c r="F60" s="6"/>
    </row>
    <row r="61" spans="1:6" x14ac:dyDescent="0.2">
      <c r="A61" s="5" t="s">
        <v>25</v>
      </c>
      <c r="B61" s="14"/>
      <c r="C61" s="14"/>
      <c r="D61" s="14">
        <v>425</v>
      </c>
      <c r="E61" s="14">
        <v>425</v>
      </c>
      <c r="F61" s="17" t="s">
        <v>79</v>
      </c>
    </row>
    <row r="62" spans="1:6" x14ac:dyDescent="0.2">
      <c r="A62" s="5" t="s">
        <v>26</v>
      </c>
      <c r="B62" s="14"/>
      <c r="C62" s="14"/>
      <c r="D62" s="14">
        <v>1800</v>
      </c>
      <c r="E62" s="14">
        <v>1800</v>
      </c>
      <c r="F62" s="6" t="s">
        <v>17</v>
      </c>
    </row>
    <row r="63" spans="1:6" x14ac:dyDescent="0.2">
      <c r="A63" s="5" t="s">
        <v>27</v>
      </c>
      <c r="B63" s="14"/>
      <c r="C63" s="14"/>
      <c r="D63" s="14">
        <v>150</v>
      </c>
      <c r="E63" s="14">
        <v>150</v>
      </c>
      <c r="F63" s="6"/>
    </row>
    <row r="64" spans="1:6" x14ac:dyDescent="0.2">
      <c r="A64" s="5" t="s">
        <v>39</v>
      </c>
      <c r="B64" s="14"/>
      <c r="C64" s="14"/>
      <c r="D64" s="14">
        <v>0</v>
      </c>
      <c r="E64" s="14">
        <v>0</v>
      </c>
      <c r="F64" s="6" t="s">
        <v>18</v>
      </c>
    </row>
    <row r="65" spans="1:6" x14ac:dyDescent="0.2">
      <c r="A65" s="5" t="s">
        <v>28</v>
      </c>
      <c r="B65" s="14"/>
      <c r="C65" s="14"/>
      <c r="D65" s="14">
        <v>1500</v>
      </c>
      <c r="E65" s="14">
        <v>1500</v>
      </c>
      <c r="F65" s="6"/>
    </row>
    <row r="66" spans="1:6" x14ac:dyDescent="0.2">
      <c r="A66" s="5" t="s">
        <v>46</v>
      </c>
      <c r="B66" s="14"/>
      <c r="C66" s="14"/>
      <c r="D66" s="14">
        <v>60</v>
      </c>
      <c r="E66" s="14">
        <v>60</v>
      </c>
      <c r="F66" s="6"/>
    </row>
    <row r="67" spans="1:6" x14ac:dyDescent="0.2">
      <c r="A67" s="5" t="s">
        <v>54</v>
      </c>
      <c r="B67" s="14"/>
      <c r="C67" s="14"/>
      <c r="D67" s="14">
        <v>315</v>
      </c>
      <c r="E67" s="14">
        <v>315</v>
      </c>
      <c r="F67" s="6" t="s">
        <v>1</v>
      </c>
    </row>
    <row r="68" spans="1:6" x14ac:dyDescent="0.2">
      <c r="A68" s="18" t="s">
        <v>58</v>
      </c>
      <c r="B68" s="14">
        <v>2750</v>
      </c>
      <c r="C68" s="14">
        <v>2750</v>
      </c>
      <c r="D68" s="14"/>
      <c r="E68" s="14"/>
      <c r="F68" s="6"/>
    </row>
    <row r="69" spans="1:6" x14ac:dyDescent="0.2">
      <c r="A69" s="18" t="s">
        <v>57</v>
      </c>
      <c r="B69" s="14">
        <v>2300</v>
      </c>
      <c r="C69" s="14">
        <v>2300</v>
      </c>
      <c r="D69" s="14"/>
      <c r="E69" s="14"/>
      <c r="F69" s="6"/>
    </row>
    <row r="70" spans="1:6" x14ac:dyDescent="0.2">
      <c r="A70" s="18" t="s">
        <v>59</v>
      </c>
      <c r="B70" s="14">
        <v>50</v>
      </c>
      <c r="C70" s="14">
        <v>50</v>
      </c>
      <c r="D70" s="14"/>
      <c r="E70" s="14"/>
      <c r="F70" s="6"/>
    </row>
    <row r="71" spans="1:6" x14ac:dyDescent="0.2">
      <c r="A71" s="5" t="s">
        <v>35</v>
      </c>
      <c r="B71" s="14">
        <v>3900</v>
      </c>
      <c r="C71" s="14">
        <v>3900</v>
      </c>
      <c r="D71" s="14"/>
      <c r="E71" s="14"/>
      <c r="F71" s="17" t="s">
        <v>82</v>
      </c>
    </row>
    <row r="72" spans="1:6" x14ac:dyDescent="0.2">
      <c r="A72" s="5"/>
      <c r="B72" s="14"/>
      <c r="C72" s="14"/>
      <c r="D72" s="14"/>
      <c r="E72" s="14"/>
      <c r="F72" s="6"/>
    </row>
    <row r="73" spans="1:6" x14ac:dyDescent="0.2">
      <c r="A73" s="2" t="s">
        <v>55</v>
      </c>
      <c r="B73" s="14">
        <v>600</v>
      </c>
      <c r="C73" s="14">
        <v>600</v>
      </c>
      <c r="D73" s="24"/>
      <c r="E73" s="23"/>
      <c r="F73" s="2"/>
    </row>
    <row r="74" spans="1:6" x14ac:dyDescent="0.2">
      <c r="A74" s="2"/>
      <c r="B74" s="23"/>
      <c r="C74" s="23"/>
      <c r="D74" s="23"/>
      <c r="E74" s="23"/>
      <c r="F74" s="2"/>
    </row>
    <row r="75" spans="1:6" ht="18" x14ac:dyDescent="0.25">
      <c r="A75" s="4" t="s">
        <v>43</v>
      </c>
      <c r="B75" s="25">
        <f>SUM(B5:B74)</f>
        <v>29475</v>
      </c>
      <c r="C75" s="25">
        <f>SUM(C5:C74)</f>
        <v>29475</v>
      </c>
      <c r="D75" s="25">
        <f>SUM(D5:D74)</f>
        <v>31647</v>
      </c>
      <c r="E75" s="25">
        <f>SUM(E5:E74)</f>
        <v>31647</v>
      </c>
      <c r="F75" s="2"/>
    </row>
    <row r="76" spans="1:6" x14ac:dyDescent="0.2">
      <c r="A76" s="2" t="s">
        <v>44</v>
      </c>
      <c r="B76" s="23">
        <f>B75-D75</f>
        <v>-2172</v>
      </c>
      <c r="C76" s="23">
        <f>C75-E75</f>
        <v>-2172</v>
      </c>
      <c r="D76" s="23"/>
      <c r="E76" s="23"/>
      <c r="F76" s="2"/>
    </row>
  </sheetData>
  <mergeCells count="1">
    <mergeCell ref="D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topLeftCell="A34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0.710937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91</v>
      </c>
    </row>
    <row r="2" spans="1:7" ht="23.25" x14ac:dyDescent="0.35">
      <c r="A2" s="9"/>
      <c r="B2" s="21"/>
      <c r="C2" s="21"/>
      <c r="D2" s="21"/>
      <c r="E2" s="21"/>
      <c r="F2" s="9"/>
      <c r="G2" s="1" t="s">
        <v>92</v>
      </c>
    </row>
    <row r="3" spans="1:7" ht="23.25" x14ac:dyDescent="0.35">
      <c r="A3" s="9"/>
      <c r="B3" s="21" t="s">
        <v>33</v>
      </c>
      <c r="C3" s="21"/>
      <c r="D3" s="444" t="s">
        <v>31</v>
      </c>
      <c r="E3" s="445"/>
      <c r="F3" s="12"/>
      <c r="G3" s="1" t="s">
        <v>93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0</v>
      </c>
      <c r="E12" s="14">
        <v>0</v>
      </c>
      <c r="F12" s="17" t="s">
        <v>86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5"/>
      <c r="B46" s="14"/>
      <c r="C46" s="14"/>
      <c r="D46" s="14"/>
      <c r="E46" s="14"/>
      <c r="F46" s="6"/>
    </row>
    <row r="47" spans="1:6" x14ac:dyDescent="0.2">
      <c r="A47" s="2" t="s">
        <v>55</v>
      </c>
      <c r="B47" s="14">
        <v>600</v>
      </c>
      <c r="C47" s="14">
        <v>600</v>
      </c>
      <c r="D47" s="24"/>
      <c r="E47" s="23"/>
      <c r="F47" s="2"/>
    </row>
    <row r="48" spans="1:6" x14ac:dyDescent="0.2">
      <c r="A48" s="2" t="s">
        <v>87</v>
      </c>
      <c r="B48" s="14">
        <v>5000</v>
      </c>
      <c r="C48" s="14">
        <v>5000</v>
      </c>
      <c r="D48" s="24"/>
      <c r="E48" s="23"/>
      <c r="F48" s="2" t="s">
        <v>88</v>
      </c>
    </row>
    <row r="49" spans="1:6" x14ac:dyDescent="0.2">
      <c r="A49" s="2"/>
      <c r="B49" s="23"/>
      <c r="C49" s="23"/>
      <c r="D49" s="23"/>
      <c r="E49" s="23"/>
      <c r="F49" s="2"/>
    </row>
    <row r="50" spans="1:6" ht="18" x14ac:dyDescent="0.25">
      <c r="A50" s="4" t="s">
        <v>43</v>
      </c>
      <c r="B50" s="25">
        <f>SUM(B5:B49)</f>
        <v>16490</v>
      </c>
      <c r="C50" s="25">
        <f>SUM(C5:C49)</f>
        <v>16490</v>
      </c>
      <c r="D50" s="25">
        <f>SUM(D5:D49)</f>
        <v>19822</v>
      </c>
      <c r="E50" s="25">
        <f>SUM(E5:E49)</f>
        <v>19822</v>
      </c>
      <c r="F50" s="2"/>
    </row>
    <row r="51" spans="1:6" x14ac:dyDescent="0.2">
      <c r="A51" s="2" t="s">
        <v>44</v>
      </c>
      <c r="B51" s="23">
        <f>B50-D50</f>
        <v>-3332</v>
      </c>
      <c r="C51" s="23">
        <f>C50-E50</f>
        <v>-3332</v>
      </c>
      <c r="D51" s="23"/>
      <c r="E51" s="23"/>
      <c r="F51" s="2"/>
    </row>
  </sheetData>
  <mergeCells count="1">
    <mergeCell ref="D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3"/>
  <sheetViews>
    <sheetView topLeftCell="A4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1.710937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94</v>
      </c>
    </row>
    <row r="2" spans="1:7" ht="23.25" x14ac:dyDescent="0.35">
      <c r="A2" s="9"/>
      <c r="B2" s="21"/>
      <c r="C2" s="21"/>
      <c r="D2" s="21"/>
      <c r="E2" s="21"/>
      <c r="F2" s="9"/>
      <c r="G2" s="1" t="s">
        <v>91</v>
      </c>
    </row>
    <row r="3" spans="1:7" ht="23.25" x14ac:dyDescent="0.35">
      <c r="A3" s="9"/>
      <c r="B3" s="21" t="s">
        <v>33</v>
      </c>
      <c r="C3" s="21"/>
      <c r="D3" s="444" t="s">
        <v>31</v>
      </c>
      <c r="E3" s="445"/>
      <c r="F3" s="12"/>
      <c r="G3" s="1" t="s">
        <v>92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800</v>
      </c>
      <c r="E12" s="14">
        <v>800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16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18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6" t="s">
        <v>1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6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5"/>
      <c r="B59" s="14"/>
      <c r="C59" s="14"/>
      <c r="D59" s="14"/>
      <c r="E59" s="14"/>
      <c r="F59" s="6"/>
    </row>
    <row r="60" spans="1:6" x14ac:dyDescent="0.2">
      <c r="A60" s="2" t="s">
        <v>55</v>
      </c>
      <c r="B60" s="14">
        <v>600</v>
      </c>
      <c r="C60" s="14">
        <v>600</v>
      </c>
      <c r="D60" s="24"/>
      <c r="E60" s="23"/>
      <c r="F60" s="2"/>
    </row>
    <row r="61" spans="1:6" x14ac:dyDescent="0.2">
      <c r="A61" s="2"/>
      <c r="B61" s="23"/>
      <c r="C61" s="23"/>
      <c r="D61" s="23"/>
      <c r="E61" s="23"/>
      <c r="F61" s="2"/>
    </row>
    <row r="62" spans="1:6" ht="18" x14ac:dyDescent="0.25">
      <c r="A62" s="4" t="s">
        <v>43</v>
      </c>
      <c r="B62" s="25">
        <f>SUM(B5:B61)</f>
        <v>20115</v>
      </c>
      <c r="C62" s="25">
        <f>SUM(C5:C61)</f>
        <v>20115</v>
      </c>
      <c r="D62" s="25">
        <f>SUM(D5:D61)</f>
        <v>25872</v>
      </c>
      <c r="E62" s="25">
        <f>SUM(E5:E61)</f>
        <v>25872</v>
      </c>
      <c r="F62" s="2"/>
    </row>
    <row r="63" spans="1:6" x14ac:dyDescent="0.2">
      <c r="A63" s="2" t="s">
        <v>44</v>
      </c>
      <c r="B63" s="23">
        <f>B62-D62</f>
        <v>-5757</v>
      </c>
      <c r="C63" s="23">
        <f>C62-E62</f>
        <v>-5757</v>
      </c>
      <c r="D63" s="23"/>
      <c r="E63" s="23"/>
      <c r="F63" s="2"/>
    </row>
  </sheetData>
  <mergeCells count="1">
    <mergeCell ref="D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50"/>
  <sheetViews>
    <sheetView tabSelected="1" zoomScale="93" zoomScaleNormal="93" workbookViewId="0">
      <selection activeCell="E99" sqref="E99"/>
    </sheetView>
  </sheetViews>
  <sheetFormatPr defaultColWidth="9.140625" defaultRowHeight="12.75" x14ac:dyDescent="0.2"/>
  <cols>
    <col min="1" max="1" width="2.28515625" style="1" customWidth="1"/>
    <col min="2" max="2" width="27.85546875" style="1" customWidth="1"/>
    <col min="3" max="3" width="13.28515625" style="26" customWidth="1"/>
    <col min="4" max="4" width="12.28515625" style="26" customWidth="1"/>
    <col min="5" max="5" width="13.28515625" style="26" customWidth="1"/>
    <col min="6" max="6" width="11.5703125" style="26" customWidth="1"/>
    <col min="7" max="7" width="19.140625" style="1" customWidth="1"/>
    <col min="8" max="8" width="17" style="1" customWidth="1"/>
    <col min="9" max="9" width="19.28515625" style="1" customWidth="1"/>
    <col min="10" max="10" width="2.42578125" style="1" customWidth="1"/>
    <col min="11" max="11" width="14" style="1" customWidth="1"/>
    <col min="12" max="12" width="3.42578125" style="1" customWidth="1"/>
    <col min="13" max="13" width="3.7109375" style="1" customWidth="1"/>
    <col min="14" max="14" width="16.5703125" style="1" customWidth="1"/>
    <col min="15" max="15" width="14.5703125" style="1" customWidth="1"/>
    <col min="16" max="16" width="14.28515625" style="1" customWidth="1"/>
    <col min="17" max="17" width="15" style="1" customWidth="1"/>
    <col min="18" max="16384" width="9.140625" style="1"/>
  </cols>
  <sheetData>
    <row r="1" spans="2:17" ht="23.25" x14ac:dyDescent="0.35">
      <c r="B1" s="446" t="s">
        <v>269</v>
      </c>
      <c r="C1" s="447"/>
      <c r="D1" s="447"/>
      <c r="E1" s="447"/>
      <c r="F1" s="447"/>
      <c r="G1" s="447"/>
      <c r="H1" s="447"/>
      <c r="I1" s="447"/>
      <c r="J1" s="220"/>
      <c r="K1" s="76"/>
      <c r="M1" s="220"/>
      <c r="N1" s="220"/>
      <c r="O1" s="220"/>
      <c r="P1" s="220"/>
    </row>
    <row r="2" spans="2:17" ht="24" thickBot="1" x14ac:dyDescent="0.4">
      <c r="B2" s="9"/>
      <c r="C2" s="21"/>
      <c r="D2" s="21"/>
      <c r="E2" s="21"/>
      <c r="F2" s="21"/>
      <c r="G2" s="9"/>
      <c r="H2" s="9"/>
      <c r="I2" s="93"/>
      <c r="J2" s="93"/>
      <c r="L2" s="220"/>
      <c r="M2" s="220"/>
      <c r="N2" s="220"/>
      <c r="O2" s="220"/>
      <c r="P2" s="220"/>
    </row>
    <row r="3" spans="2:17" ht="24" thickBot="1" x14ac:dyDescent="0.4">
      <c r="B3" s="331"/>
      <c r="C3" s="44" t="s">
        <v>33</v>
      </c>
      <c r="D3" s="45"/>
      <c r="E3" s="448" t="s">
        <v>161</v>
      </c>
      <c r="F3" s="449"/>
      <c r="G3" s="417"/>
      <c r="H3" s="418"/>
      <c r="I3" s="419"/>
      <c r="J3" s="46"/>
      <c r="L3" s="453" t="s">
        <v>309</v>
      </c>
      <c r="M3" s="454"/>
      <c r="N3" s="454"/>
      <c r="O3" s="454"/>
      <c r="P3" s="454"/>
      <c r="Q3" s="455"/>
    </row>
    <row r="4" spans="2:17" ht="18" x14ac:dyDescent="0.25">
      <c r="B4" s="332" t="s">
        <v>51</v>
      </c>
      <c r="C4" s="43" t="s">
        <v>32</v>
      </c>
      <c r="D4" s="43" t="s">
        <v>30</v>
      </c>
      <c r="E4" s="43" t="s">
        <v>32</v>
      </c>
      <c r="F4" s="43" t="s">
        <v>30</v>
      </c>
      <c r="G4" s="450" t="s">
        <v>38</v>
      </c>
      <c r="H4" s="451"/>
      <c r="I4" s="452"/>
      <c r="J4" s="90"/>
      <c r="K4" s="32"/>
      <c r="L4" s="363"/>
      <c r="M4" s="233"/>
      <c r="N4" s="233"/>
      <c r="O4" s="35"/>
      <c r="P4" s="35"/>
      <c r="Q4" s="36"/>
    </row>
    <row r="5" spans="2:17" ht="13.5" thickBot="1" x14ac:dyDescent="0.25">
      <c r="B5" s="333"/>
      <c r="C5" s="23"/>
      <c r="D5" s="23"/>
      <c r="E5" s="23"/>
      <c r="F5" s="53"/>
      <c r="G5" s="41"/>
      <c r="H5" s="41"/>
      <c r="I5" s="39"/>
      <c r="J5" s="41"/>
      <c r="L5" s="236"/>
      <c r="M5" s="141"/>
      <c r="N5" s="141"/>
      <c r="O5" s="38"/>
      <c r="P5" s="38"/>
      <c r="Q5" s="39"/>
    </row>
    <row r="6" spans="2:17" ht="13.5" thickBot="1" x14ac:dyDescent="0.25">
      <c r="B6" s="343"/>
      <c r="C6" s="23"/>
      <c r="D6" s="23"/>
      <c r="E6" s="14"/>
      <c r="F6" s="54"/>
      <c r="G6" s="430" t="s">
        <v>143</v>
      </c>
      <c r="H6" s="431" t="s">
        <v>190</v>
      </c>
      <c r="I6" s="36"/>
      <c r="J6" s="147"/>
      <c r="L6" s="40"/>
      <c r="M6" s="159" t="s">
        <v>47</v>
      </c>
      <c r="N6" s="160"/>
      <c r="O6" s="41"/>
      <c r="P6" s="41"/>
      <c r="Q6" s="39"/>
    </row>
    <row r="7" spans="2:17" x14ac:dyDescent="0.2">
      <c r="B7" s="335" t="s">
        <v>193</v>
      </c>
      <c r="C7" s="14">
        <f>(G7*H7) +(G8*H8)</f>
        <v>13600</v>
      </c>
      <c r="D7" s="14">
        <v>0</v>
      </c>
      <c r="E7" s="14"/>
      <c r="F7" s="54"/>
      <c r="G7" s="434">
        <f>SUM(P11:P12)</f>
        <v>22</v>
      </c>
      <c r="H7" s="435">
        <f>P22</f>
        <v>200</v>
      </c>
      <c r="I7" s="436" t="s">
        <v>206</v>
      </c>
      <c r="J7" s="147"/>
      <c r="L7" s="40"/>
      <c r="M7" s="127"/>
      <c r="N7" s="145"/>
      <c r="O7" s="145"/>
      <c r="P7" s="41"/>
      <c r="Q7" s="39"/>
    </row>
    <row r="8" spans="2:17" ht="13.5" thickBot="1" x14ac:dyDescent="0.25">
      <c r="B8" s="335"/>
      <c r="C8" s="129"/>
      <c r="D8" s="14"/>
      <c r="E8" s="129"/>
      <c r="F8" s="54"/>
      <c r="G8" s="437">
        <f>SUM(P13:P16)</f>
        <v>46</v>
      </c>
      <c r="H8" s="438">
        <f>P23</f>
        <v>200</v>
      </c>
      <c r="I8" s="439" t="s">
        <v>207</v>
      </c>
      <c r="J8" s="147"/>
      <c r="L8" s="40"/>
      <c r="M8" s="41"/>
      <c r="N8" s="42"/>
      <c r="O8" s="188" t="s">
        <v>174</v>
      </c>
      <c r="P8" s="188" t="s">
        <v>175</v>
      </c>
      <c r="Q8" s="39"/>
    </row>
    <row r="9" spans="2:17" x14ac:dyDescent="0.2">
      <c r="B9" s="335" t="s">
        <v>219</v>
      </c>
      <c r="C9" s="129">
        <v>0</v>
      </c>
      <c r="D9" s="14">
        <v>0</v>
      </c>
      <c r="E9" s="14"/>
      <c r="F9" s="54"/>
      <c r="G9" s="432"/>
      <c r="H9" s="433"/>
      <c r="I9" s="416"/>
      <c r="J9" s="147"/>
      <c r="L9" s="40"/>
      <c r="M9" s="41"/>
      <c r="N9" s="42"/>
      <c r="O9" s="217" t="s">
        <v>267</v>
      </c>
      <c r="P9" s="217" t="s">
        <v>268</v>
      </c>
      <c r="Q9" s="39"/>
    </row>
    <row r="10" spans="2:17" x14ac:dyDescent="0.2">
      <c r="B10" s="335" t="s">
        <v>192</v>
      </c>
      <c r="C10" s="129">
        <v>0</v>
      </c>
      <c r="D10" s="14">
        <v>0</v>
      </c>
      <c r="E10" s="129">
        <v>0</v>
      </c>
      <c r="F10" s="54"/>
      <c r="G10" s="193" t="s">
        <v>335</v>
      </c>
      <c r="H10" s="95"/>
      <c r="I10" s="336"/>
      <c r="J10" s="147"/>
      <c r="L10" s="40"/>
      <c r="M10" s="41"/>
      <c r="N10" s="42"/>
      <c r="O10" s="145"/>
      <c r="P10" s="145"/>
      <c r="Q10" s="39"/>
    </row>
    <row r="11" spans="2:17" x14ac:dyDescent="0.2">
      <c r="B11" s="335" t="s">
        <v>240</v>
      </c>
      <c r="C11" s="129">
        <v>0</v>
      </c>
      <c r="D11" s="14">
        <v>0</v>
      </c>
      <c r="E11" s="129">
        <f>C11*0.6</f>
        <v>0</v>
      </c>
      <c r="F11" s="54"/>
      <c r="G11" s="193" t="s">
        <v>314</v>
      </c>
      <c r="H11" s="95"/>
      <c r="I11" s="336"/>
      <c r="J11" s="147"/>
      <c r="L11" s="40"/>
      <c r="M11" s="41"/>
      <c r="N11" s="42" t="s">
        <v>108</v>
      </c>
      <c r="O11" s="80">
        <v>8</v>
      </c>
      <c r="P11" s="80">
        <v>8</v>
      </c>
      <c r="Q11" s="88"/>
    </row>
    <row r="12" spans="2:17" x14ac:dyDescent="0.2">
      <c r="B12" s="335" t="s">
        <v>195</v>
      </c>
      <c r="C12" s="129">
        <v>0</v>
      </c>
      <c r="D12" s="14">
        <v>0</v>
      </c>
      <c r="E12" s="129">
        <v>0</v>
      </c>
      <c r="F12" s="54"/>
      <c r="G12" s="193" t="s">
        <v>225</v>
      </c>
      <c r="H12" s="95"/>
      <c r="I12" s="336"/>
      <c r="J12" s="148"/>
      <c r="L12" s="40"/>
      <c r="M12" s="41"/>
      <c r="N12" s="42" t="s">
        <v>109</v>
      </c>
      <c r="O12" s="80">
        <v>9</v>
      </c>
      <c r="P12" s="80">
        <v>14</v>
      </c>
      <c r="Q12" s="88"/>
    </row>
    <row r="13" spans="2:17" x14ac:dyDescent="0.2">
      <c r="B13" s="341" t="s">
        <v>303</v>
      </c>
      <c r="C13" s="14">
        <f>P28*P30</f>
        <v>150</v>
      </c>
      <c r="D13" s="14">
        <v>0</v>
      </c>
      <c r="E13" s="14">
        <v>0</v>
      </c>
      <c r="F13" s="54"/>
      <c r="G13" s="193" t="s">
        <v>307</v>
      </c>
      <c r="H13" s="95"/>
      <c r="I13" s="337"/>
      <c r="J13" s="148"/>
      <c r="L13" s="40"/>
      <c r="M13" s="41"/>
      <c r="N13" s="42" t="s">
        <v>110</v>
      </c>
      <c r="O13" s="80">
        <v>16</v>
      </c>
      <c r="P13" s="80">
        <v>11</v>
      </c>
      <c r="Q13" s="88"/>
    </row>
    <row r="14" spans="2:17" x14ac:dyDescent="0.2">
      <c r="B14" s="335" t="s">
        <v>223</v>
      </c>
      <c r="C14" s="129">
        <v>0</v>
      </c>
      <c r="D14" s="14">
        <v>0</v>
      </c>
      <c r="E14" s="129">
        <v>0</v>
      </c>
      <c r="F14" s="54"/>
      <c r="G14" s="62" t="s">
        <v>336</v>
      </c>
      <c r="H14" s="60"/>
      <c r="I14" s="337"/>
      <c r="J14" s="148"/>
      <c r="L14" s="40"/>
      <c r="M14" s="42"/>
      <c r="N14" s="42" t="s">
        <v>111</v>
      </c>
      <c r="O14" s="80">
        <v>12</v>
      </c>
      <c r="P14" s="80">
        <v>16</v>
      </c>
      <c r="Q14" s="88"/>
    </row>
    <row r="15" spans="2:17" x14ac:dyDescent="0.2">
      <c r="B15" s="338"/>
      <c r="C15" s="14"/>
      <c r="D15" s="14"/>
      <c r="E15" s="129"/>
      <c r="F15" s="54"/>
      <c r="G15" s="62"/>
      <c r="H15" s="66"/>
      <c r="I15" s="339"/>
      <c r="J15" s="145"/>
      <c r="L15" s="40"/>
      <c r="M15" s="42"/>
      <c r="N15" s="42" t="s">
        <v>112</v>
      </c>
      <c r="O15" s="80">
        <v>8</v>
      </c>
      <c r="P15" s="80">
        <v>9</v>
      </c>
      <c r="Q15" s="88"/>
    </row>
    <row r="16" spans="2:17" x14ac:dyDescent="0.2">
      <c r="B16" s="338" t="s">
        <v>164</v>
      </c>
      <c r="C16" s="14"/>
      <c r="D16" s="14"/>
      <c r="E16" s="129">
        <v>788</v>
      </c>
      <c r="F16" s="54">
        <v>0</v>
      </c>
      <c r="G16" s="62" t="s">
        <v>209</v>
      </c>
      <c r="H16" s="60"/>
      <c r="I16" s="337"/>
      <c r="J16" s="145"/>
      <c r="L16" s="40"/>
      <c r="M16" s="42"/>
      <c r="N16" s="42" t="s">
        <v>113</v>
      </c>
      <c r="O16" s="111">
        <v>10</v>
      </c>
      <c r="P16" s="111">
        <v>10</v>
      </c>
      <c r="Q16" s="88"/>
    </row>
    <row r="17" spans="2:17" x14ac:dyDescent="0.2">
      <c r="B17" s="338" t="s">
        <v>220</v>
      </c>
      <c r="C17" s="14"/>
      <c r="D17" s="14"/>
      <c r="E17" s="129">
        <v>50</v>
      </c>
      <c r="F17" s="54">
        <v>0</v>
      </c>
      <c r="G17" s="62" t="s">
        <v>332</v>
      </c>
      <c r="H17" s="66"/>
      <c r="I17" s="339"/>
      <c r="J17" s="145"/>
      <c r="L17" s="40"/>
      <c r="M17" s="42"/>
      <c r="N17" s="42"/>
      <c r="O17" s="110"/>
      <c r="P17" s="110"/>
      <c r="Q17" s="39"/>
    </row>
    <row r="18" spans="2:17" ht="13.5" thickBot="1" x14ac:dyDescent="0.25">
      <c r="B18" s="335" t="s">
        <v>196</v>
      </c>
      <c r="C18" s="14"/>
      <c r="D18" s="14"/>
      <c r="E18" s="129">
        <v>0</v>
      </c>
      <c r="F18" s="54">
        <v>0</v>
      </c>
      <c r="G18" s="69" t="s">
        <v>158</v>
      </c>
      <c r="H18" s="70"/>
      <c r="I18" s="339"/>
      <c r="J18" s="148"/>
      <c r="L18" s="40"/>
      <c r="M18" s="42"/>
      <c r="N18" s="42" t="s">
        <v>122</v>
      </c>
      <c r="O18" s="126">
        <f>SUM(O11:O16)</f>
        <v>63</v>
      </c>
      <c r="P18" s="126">
        <f>SUM(P11:P16)</f>
        <v>68</v>
      </c>
      <c r="Q18" s="39"/>
    </row>
    <row r="19" spans="2:17" ht="13.5" thickTop="1" x14ac:dyDescent="0.2">
      <c r="B19" s="340" t="s">
        <v>311</v>
      </c>
      <c r="C19" s="14"/>
      <c r="D19" s="14"/>
      <c r="E19" s="129">
        <f>15*10</f>
        <v>150</v>
      </c>
      <c r="F19" s="54">
        <v>0</v>
      </c>
      <c r="G19" s="69" t="s">
        <v>315</v>
      </c>
      <c r="H19" s="70"/>
      <c r="I19" s="339"/>
      <c r="J19" s="148"/>
      <c r="L19" s="40"/>
      <c r="M19" s="41"/>
      <c r="N19" s="41"/>
      <c r="O19" s="41"/>
      <c r="P19" s="41"/>
      <c r="Q19" s="39"/>
    </row>
    <row r="20" spans="2:17" ht="13.5" thickBot="1" x14ac:dyDescent="0.25">
      <c r="B20" s="338"/>
      <c r="C20" s="16"/>
      <c r="D20" s="16"/>
      <c r="E20" s="129"/>
      <c r="F20" s="54"/>
      <c r="G20" s="62"/>
      <c r="H20" s="70"/>
      <c r="I20" s="334"/>
      <c r="J20" s="41"/>
      <c r="L20" s="40"/>
      <c r="M20" s="141"/>
      <c r="N20" s="141"/>
      <c r="O20" s="141"/>
      <c r="P20" s="141"/>
      <c r="Q20" s="39"/>
    </row>
    <row r="21" spans="2:17" ht="13.5" thickBot="1" x14ac:dyDescent="0.25">
      <c r="B21" s="338" t="s">
        <v>171</v>
      </c>
      <c r="C21" s="16"/>
      <c r="D21" s="16"/>
      <c r="E21" s="129">
        <v>0</v>
      </c>
      <c r="F21" s="54">
        <v>0</v>
      </c>
      <c r="G21" s="62" t="s">
        <v>197</v>
      </c>
      <c r="H21" s="56"/>
      <c r="I21" s="337"/>
      <c r="J21" s="52"/>
      <c r="L21" s="40"/>
      <c r="M21" s="159" t="s">
        <v>176</v>
      </c>
      <c r="N21" s="161"/>
      <c r="O21" s="38"/>
      <c r="P21" s="41"/>
      <c r="Q21" s="39"/>
    </row>
    <row r="22" spans="2:17" ht="12.75" customHeight="1" x14ac:dyDescent="0.2">
      <c r="B22" s="338" t="s">
        <v>157</v>
      </c>
      <c r="C22" s="16"/>
      <c r="D22" s="16"/>
      <c r="E22" s="129">
        <v>0</v>
      </c>
      <c r="F22" s="54">
        <v>0</v>
      </c>
      <c r="G22" s="62" t="s">
        <v>292</v>
      </c>
      <c r="H22" s="70"/>
      <c r="I22" s="334"/>
      <c r="J22" s="41"/>
      <c r="L22" s="40"/>
      <c r="M22" s="42"/>
      <c r="N22" s="42" t="s">
        <v>204</v>
      </c>
      <c r="O22" s="325"/>
      <c r="P22" s="79">
        <v>200</v>
      </c>
      <c r="Q22" s="326" t="s">
        <v>200</v>
      </c>
    </row>
    <row r="23" spans="2:17" x14ac:dyDescent="0.2">
      <c r="B23" s="338"/>
      <c r="C23" s="14"/>
      <c r="D23" s="14"/>
      <c r="E23" s="129"/>
      <c r="F23" s="54"/>
      <c r="G23" s="194"/>
      <c r="H23" s="66"/>
      <c r="I23" s="342"/>
      <c r="J23" s="145"/>
      <c r="L23" s="40"/>
      <c r="M23" s="42"/>
      <c r="N23" s="42" t="s">
        <v>205</v>
      </c>
      <c r="O23" s="325"/>
      <c r="P23" s="79">
        <v>200</v>
      </c>
      <c r="Q23" s="185"/>
    </row>
    <row r="24" spans="2:17" x14ac:dyDescent="0.2">
      <c r="B24" s="343"/>
      <c r="C24" s="23"/>
      <c r="D24" s="23"/>
      <c r="E24" s="23"/>
      <c r="F24" s="23"/>
      <c r="G24" s="62" t="s">
        <v>333</v>
      </c>
      <c r="H24" s="56"/>
      <c r="I24" s="334"/>
      <c r="J24" s="41"/>
      <c r="L24" s="40"/>
      <c r="M24" s="41"/>
      <c r="N24" s="41"/>
      <c r="O24" s="41"/>
      <c r="P24" s="41"/>
      <c r="Q24" s="39"/>
    </row>
    <row r="25" spans="2:17" ht="13.5" thickBot="1" x14ac:dyDescent="0.25">
      <c r="B25" s="335" t="s">
        <v>334</v>
      </c>
      <c r="C25" s="14"/>
      <c r="D25" s="14"/>
      <c r="E25" s="14">
        <f>Q47</f>
        <v>1800</v>
      </c>
      <c r="F25" s="54">
        <v>0</v>
      </c>
      <c r="G25" s="62" t="s">
        <v>170</v>
      </c>
      <c r="H25" s="66"/>
      <c r="I25" s="339"/>
      <c r="J25" s="145"/>
      <c r="L25" s="40"/>
      <c r="M25" s="41"/>
      <c r="N25" s="41"/>
      <c r="O25" s="41"/>
      <c r="P25" s="41"/>
      <c r="Q25" s="39"/>
    </row>
    <row r="26" spans="2:17" ht="13.5" thickBot="1" x14ac:dyDescent="0.25">
      <c r="B26" s="335" t="s">
        <v>169</v>
      </c>
      <c r="C26" s="14">
        <f>O44*P50</f>
        <v>0</v>
      </c>
      <c r="D26" s="14">
        <v>0</v>
      </c>
      <c r="E26" s="14"/>
      <c r="F26" s="54"/>
      <c r="G26" s="62" t="s">
        <v>170</v>
      </c>
      <c r="H26" s="58"/>
      <c r="I26" s="339"/>
      <c r="J26" s="145"/>
      <c r="L26" s="40"/>
      <c r="M26" s="159" t="s">
        <v>304</v>
      </c>
      <c r="N26" s="161"/>
      <c r="O26" s="160"/>
      <c r="P26" s="41"/>
      <c r="Q26" s="39"/>
    </row>
    <row r="27" spans="2:17" x14ac:dyDescent="0.2">
      <c r="B27" s="340"/>
      <c r="C27" s="14"/>
      <c r="D27" s="14"/>
      <c r="E27" s="129"/>
      <c r="F27" s="54"/>
      <c r="G27" s="62"/>
      <c r="H27" s="63"/>
      <c r="I27" s="344"/>
      <c r="J27" s="145"/>
      <c r="L27" s="40"/>
      <c r="M27" s="41"/>
      <c r="N27" s="41"/>
      <c r="O27" s="41"/>
      <c r="P27" s="41"/>
      <c r="Q27" s="39"/>
    </row>
    <row r="28" spans="2:17" x14ac:dyDescent="0.2">
      <c r="B28" s="340" t="s">
        <v>221</v>
      </c>
      <c r="C28" s="14"/>
      <c r="D28" s="14"/>
      <c r="E28" s="129">
        <f>10*45</f>
        <v>450</v>
      </c>
      <c r="F28" s="54">
        <v>0</v>
      </c>
      <c r="G28" s="62" t="s">
        <v>308</v>
      </c>
      <c r="H28" s="63"/>
      <c r="I28" s="344"/>
      <c r="J28" s="52"/>
      <c r="L28" s="40"/>
      <c r="M28" s="41"/>
      <c r="N28" s="42" t="s">
        <v>305</v>
      </c>
      <c r="O28" s="41"/>
      <c r="P28" s="330">
        <v>2</v>
      </c>
      <c r="Q28" s="185"/>
    </row>
    <row r="29" spans="2:17" x14ac:dyDescent="0.2">
      <c r="B29" s="340" t="s">
        <v>212</v>
      </c>
      <c r="C29" s="14"/>
      <c r="D29" s="14"/>
      <c r="E29" s="129">
        <v>500</v>
      </c>
      <c r="F29" s="54">
        <v>0</v>
      </c>
      <c r="G29" s="62" t="s">
        <v>312</v>
      </c>
      <c r="H29" s="63"/>
      <c r="I29" s="344"/>
      <c r="J29" s="149"/>
      <c r="K29" s="116"/>
      <c r="L29" s="40"/>
      <c r="M29" s="42"/>
      <c r="N29" s="42"/>
      <c r="O29" s="55"/>
      <c r="P29" s="180"/>
      <c r="Q29" s="185"/>
    </row>
    <row r="30" spans="2:17" x14ac:dyDescent="0.2">
      <c r="B30" s="340" t="s">
        <v>291</v>
      </c>
      <c r="C30" s="14"/>
      <c r="D30" s="14"/>
      <c r="E30" s="129">
        <v>0</v>
      </c>
      <c r="F30" s="54">
        <v>0</v>
      </c>
      <c r="G30" s="62" t="s">
        <v>316</v>
      </c>
      <c r="H30" s="63"/>
      <c r="I30" s="344"/>
      <c r="J30" s="52"/>
      <c r="L30" s="40"/>
      <c r="M30" s="42"/>
      <c r="N30" s="42" t="s">
        <v>306</v>
      </c>
      <c r="O30" s="55"/>
      <c r="P30" s="79">
        <v>75</v>
      </c>
      <c r="Q30" s="185"/>
    </row>
    <row r="31" spans="2:17" x14ac:dyDescent="0.2">
      <c r="B31" s="335" t="s">
        <v>14</v>
      </c>
      <c r="C31" s="14"/>
      <c r="D31" s="14"/>
      <c r="E31" s="129">
        <v>300</v>
      </c>
      <c r="F31" s="54">
        <v>0</v>
      </c>
      <c r="G31" s="69" t="s">
        <v>211</v>
      </c>
      <c r="H31" s="70"/>
      <c r="I31" s="345"/>
      <c r="J31" s="52"/>
      <c r="L31" s="40"/>
      <c r="M31" s="41"/>
      <c r="N31" s="41"/>
      <c r="O31" s="41"/>
      <c r="P31" s="41"/>
      <c r="Q31" s="185"/>
    </row>
    <row r="32" spans="2:17" x14ac:dyDescent="0.2">
      <c r="B32" s="335" t="s">
        <v>224</v>
      </c>
      <c r="C32" s="14"/>
      <c r="D32" s="14"/>
      <c r="E32" s="129">
        <v>0</v>
      </c>
      <c r="F32" s="54">
        <v>0</v>
      </c>
      <c r="G32" s="69"/>
      <c r="H32" s="70"/>
      <c r="I32" s="345"/>
      <c r="J32" s="52"/>
      <c r="L32" s="40"/>
      <c r="M32" s="42"/>
      <c r="N32" s="42"/>
      <c r="O32" s="55"/>
      <c r="P32" s="180"/>
      <c r="Q32" s="185"/>
    </row>
    <row r="33" spans="2:17" ht="13.5" thickBot="1" x14ac:dyDescent="0.25">
      <c r="B33" s="341" t="s">
        <v>317</v>
      </c>
      <c r="C33" s="14"/>
      <c r="D33" s="14"/>
      <c r="E33" s="129">
        <v>500</v>
      </c>
      <c r="F33" s="54"/>
      <c r="G33" s="69" t="s">
        <v>318</v>
      </c>
      <c r="H33" s="70"/>
      <c r="I33" s="345"/>
      <c r="J33" s="52"/>
      <c r="L33" s="40"/>
      <c r="M33" s="42"/>
      <c r="N33" s="42"/>
      <c r="O33" s="55"/>
      <c r="P33" s="180"/>
      <c r="Q33" s="185"/>
    </row>
    <row r="34" spans="2:17" ht="13.5" thickBot="1" x14ac:dyDescent="0.25">
      <c r="B34" s="335" t="s">
        <v>22</v>
      </c>
      <c r="C34" s="14"/>
      <c r="D34" s="14"/>
      <c r="E34" s="129">
        <v>500</v>
      </c>
      <c r="F34" s="54">
        <v>0</v>
      </c>
      <c r="G34" s="62" t="s">
        <v>187</v>
      </c>
      <c r="H34" s="70"/>
      <c r="I34" s="345"/>
      <c r="J34" s="52"/>
      <c r="L34" s="40"/>
      <c r="M34" s="159" t="s">
        <v>177</v>
      </c>
      <c r="N34" s="162"/>
      <c r="O34" s="41"/>
      <c r="P34" s="41"/>
      <c r="Q34" s="39"/>
    </row>
    <row r="35" spans="2:17" x14ac:dyDescent="0.2">
      <c r="B35" s="335" t="s">
        <v>194</v>
      </c>
      <c r="C35" s="14"/>
      <c r="D35" s="14"/>
      <c r="E35" s="129">
        <v>0</v>
      </c>
      <c r="F35" s="54">
        <v>0</v>
      </c>
      <c r="G35" s="62"/>
      <c r="H35" s="70"/>
      <c r="I35" s="345"/>
      <c r="J35" s="52"/>
      <c r="L35" s="40"/>
      <c r="M35" s="41"/>
      <c r="N35" s="41"/>
      <c r="O35" s="152" t="s">
        <v>117</v>
      </c>
      <c r="P35" s="145"/>
      <c r="Q35" s="185"/>
    </row>
    <row r="36" spans="2:17" x14ac:dyDescent="0.2">
      <c r="B36" s="335" t="s">
        <v>214</v>
      </c>
      <c r="C36" s="14"/>
      <c r="D36" s="14"/>
      <c r="E36" s="129">
        <v>0</v>
      </c>
      <c r="F36" s="54">
        <v>0</v>
      </c>
      <c r="G36" s="62" t="s">
        <v>319</v>
      </c>
      <c r="H36" s="63"/>
      <c r="I36" s="344"/>
      <c r="J36" s="52"/>
      <c r="L36" s="40"/>
      <c r="M36" s="41"/>
      <c r="N36" s="41"/>
      <c r="O36" s="188" t="s">
        <v>242</v>
      </c>
      <c r="P36" s="188" t="s">
        <v>166</v>
      </c>
      <c r="Q36" s="401" t="s">
        <v>122</v>
      </c>
    </row>
    <row r="37" spans="2:17" ht="15" x14ac:dyDescent="0.35">
      <c r="B37" s="335"/>
      <c r="C37" s="14"/>
      <c r="D37" s="14"/>
      <c r="E37" s="129"/>
      <c r="F37" s="54"/>
      <c r="G37" s="62"/>
      <c r="H37" s="70"/>
      <c r="I37" s="345"/>
      <c r="J37" s="52"/>
      <c r="L37" s="40"/>
      <c r="M37" s="41"/>
      <c r="N37" s="146" t="s">
        <v>165</v>
      </c>
      <c r="O37" s="402" t="s">
        <v>243</v>
      </c>
      <c r="P37" s="402" t="s">
        <v>167</v>
      </c>
      <c r="Q37" s="403" t="s">
        <v>168</v>
      </c>
    </row>
    <row r="38" spans="2:17" x14ac:dyDescent="0.2">
      <c r="B38" s="335"/>
      <c r="C38" s="14"/>
      <c r="D38" s="14"/>
      <c r="E38" s="129"/>
      <c r="F38" s="54"/>
      <c r="G38" s="62"/>
      <c r="H38" s="63"/>
      <c r="I38" s="344"/>
      <c r="J38" s="52"/>
      <c r="L38" s="40"/>
      <c r="M38" s="90">
        <f t="shared" ref="M38:M43" si="0">P11</f>
        <v>8</v>
      </c>
      <c r="N38" s="42" t="s">
        <v>108</v>
      </c>
      <c r="O38" s="142">
        <v>0</v>
      </c>
      <c r="P38" s="133">
        <v>90</v>
      </c>
      <c r="Q38" s="124">
        <f t="shared" ref="Q38:Q43" si="1">O38*P38</f>
        <v>0</v>
      </c>
    </row>
    <row r="39" spans="2:17" x14ac:dyDescent="0.2">
      <c r="B39" s="335" t="s">
        <v>213</v>
      </c>
      <c r="C39" s="14"/>
      <c r="D39" s="14"/>
      <c r="E39" s="129">
        <v>0</v>
      </c>
      <c r="F39" s="54">
        <v>0</v>
      </c>
      <c r="G39" s="62" t="s">
        <v>320</v>
      </c>
      <c r="H39" s="63"/>
      <c r="I39" s="344"/>
      <c r="J39" s="52"/>
      <c r="L39" s="40"/>
      <c r="M39" s="90">
        <f t="shared" si="0"/>
        <v>14</v>
      </c>
      <c r="N39" s="42" t="s">
        <v>109</v>
      </c>
      <c r="O39" s="142">
        <v>0</v>
      </c>
      <c r="P39" s="143">
        <f>P38</f>
        <v>90</v>
      </c>
      <c r="Q39" s="124">
        <f t="shared" si="1"/>
        <v>0</v>
      </c>
    </row>
    <row r="40" spans="2:17" x14ac:dyDescent="0.2">
      <c r="B40" s="335" t="s">
        <v>210</v>
      </c>
      <c r="C40" s="14"/>
      <c r="D40" s="14"/>
      <c r="E40" s="129">
        <v>165</v>
      </c>
      <c r="F40" s="54">
        <v>0</v>
      </c>
      <c r="G40" s="62" t="s">
        <v>293</v>
      </c>
      <c r="H40" s="70"/>
      <c r="I40" s="345"/>
      <c r="J40" s="52"/>
      <c r="L40" s="40"/>
      <c r="M40" s="90">
        <f t="shared" si="0"/>
        <v>11</v>
      </c>
      <c r="N40" s="42" t="s">
        <v>110</v>
      </c>
      <c r="O40" s="142">
        <v>0</v>
      </c>
      <c r="P40" s="143">
        <f>P38</f>
        <v>90</v>
      </c>
      <c r="Q40" s="124">
        <f t="shared" si="1"/>
        <v>0</v>
      </c>
    </row>
    <row r="41" spans="2:17" x14ac:dyDescent="0.2">
      <c r="B41" s="346" t="s">
        <v>106</v>
      </c>
      <c r="C41" s="14"/>
      <c r="D41" s="14"/>
      <c r="E41" s="129">
        <v>660</v>
      </c>
      <c r="F41" s="54">
        <v>0</v>
      </c>
      <c r="G41" s="69"/>
      <c r="H41" s="70"/>
      <c r="I41" s="345"/>
      <c r="J41" s="41"/>
      <c r="L41" s="40"/>
      <c r="M41" s="90">
        <f t="shared" si="0"/>
        <v>16</v>
      </c>
      <c r="N41" s="42" t="s">
        <v>111</v>
      </c>
      <c r="O41" s="142">
        <f>P14</f>
        <v>16</v>
      </c>
      <c r="P41" s="143">
        <f>P38</f>
        <v>90</v>
      </c>
      <c r="Q41" s="124">
        <f t="shared" si="1"/>
        <v>1440</v>
      </c>
    </row>
    <row r="42" spans="2:17" x14ac:dyDescent="0.2">
      <c r="B42" s="335" t="s">
        <v>162</v>
      </c>
      <c r="C42" s="14"/>
      <c r="D42" s="14"/>
      <c r="E42" s="129">
        <v>40</v>
      </c>
      <c r="F42" s="54">
        <v>0</v>
      </c>
      <c r="G42" s="69" t="s">
        <v>290</v>
      </c>
      <c r="H42" s="58"/>
      <c r="I42" s="334"/>
      <c r="J42" s="41"/>
      <c r="L42" s="40"/>
      <c r="M42" s="90">
        <f t="shared" si="0"/>
        <v>9</v>
      </c>
      <c r="N42" s="42" t="s">
        <v>112</v>
      </c>
      <c r="O42" s="142">
        <v>0</v>
      </c>
      <c r="P42" s="143">
        <f>P38</f>
        <v>90</v>
      </c>
      <c r="Q42" s="124">
        <f t="shared" si="1"/>
        <v>0</v>
      </c>
    </row>
    <row r="43" spans="2:17" x14ac:dyDescent="0.2">
      <c r="B43" s="335" t="s">
        <v>2</v>
      </c>
      <c r="C43" s="14"/>
      <c r="D43" s="14"/>
      <c r="E43" s="129">
        <v>150</v>
      </c>
      <c r="F43" s="54">
        <v>0</v>
      </c>
      <c r="G43" s="69"/>
      <c r="H43" s="56"/>
      <c r="I43" s="334"/>
      <c r="J43" s="147"/>
      <c r="L43" s="40"/>
      <c r="M43" s="90">
        <f t="shared" si="0"/>
        <v>10</v>
      </c>
      <c r="N43" s="42" t="s">
        <v>113</v>
      </c>
      <c r="O43" s="203">
        <v>0</v>
      </c>
      <c r="P43" s="143">
        <f>P38</f>
        <v>90</v>
      </c>
      <c r="Q43" s="125">
        <f t="shared" si="1"/>
        <v>0</v>
      </c>
    </row>
    <row r="44" spans="2:17" x14ac:dyDescent="0.2">
      <c r="B44" s="335" t="s">
        <v>3</v>
      </c>
      <c r="C44" s="14"/>
      <c r="D44" s="14"/>
      <c r="E44" s="129">
        <v>50</v>
      </c>
      <c r="F44" s="54">
        <v>0</v>
      </c>
      <c r="G44" s="69"/>
      <c r="H44" s="58"/>
      <c r="I44" s="336"/>
      <c r="J44" s="52"/>
      <c r="L44" s="40"/>
      <c r="M44" s="41"/>
      <c r="N44" s="42"/>
      <c r="O44" s="188">
        <f>SUM(O38:O43)</f>
        <v>16</v>
      </c>
      <c r="P44" s="143"/>
      <c r="Q44" s="124">
        <f>SUM(Q38:Q43)</f>
        <v>1440</v>
      </c>
    </row>
    <row r="45" spans="2:17" x14ac:dyDescent="0.2">
      <c r="B45" s="335" t="s">
        <v>4</v>
      </c>
      <c r="C45" s="14"/>
      <c r="D45" s="14"/>
      <c r="E45" s="129">
        <v>0</v>
      </c>
      <c r="F45" s="54">
        <v>0</v>
      </c>
      <c r="G45" s="69" t="s">
        <v>294</v>
      </c>
      <c r="H45" s="70"/>
      <c r="I45" s="345"/>
      <c r="J45" s="52"/>
      <c r="L45" s="40"/>
      <c r="M45" s="41"/>
      <c r="N45" s="42"/>
      <c r="O45" s="123"/>
      <c r="P45" s="123"/>
      <c r="Q45" s="124"/>
    </row>
    <row r="46" spans="2:17" x14ac:dyDescent="0.2">
      <c r="B46" s="340"/>
      <c r="C46" s="14"/>
      <c r="D46" s="14"/>
      <c r="E46" s="129"/>
      <c r="F46" s="54"/>
      <c r="G46" s="68"/>
      <c r="H46" s="63"/>
      <c r="I46" s="344"/>
      <c r="J46" s="149"/>
      <c r="L46" s="40"/>
      <c r="M46" s="41"/>
      <c r="N46" s="42" t="s">
        <v>203</v>
      </c>
      <c r="O46" s="191">
        <v>4</v>
      </c>
      <c r="P46" s="189">
        <f>P38</f>
        <v>90</v>
      </c>
      <c r="Q46" s="124">
        <f t="shared" ref="Q46" si="2">O46*P46</f>
        <v>360</v>
      </c>
    </row>
    <row r="47" spans="2:17" ht="13.5" thickBot="1" x14ac:dyDescent="0.25">
      <c r="B47" s="340" t="s">
        <v>11</v>
      </c>
      <c r="C47" s="14"/>
      <c r="D47" s="14"/>
      <c r="E47" s="129">
        <v>0</v>
      </c>
      <c r="F47" s="54">
        <v>0</v>
      </c>
      <c r="G47" s="68" t="s">
        <v>337</v>
      </c>
      <c r="H47" s="63"/>
      <c r="I47" s="344"/>
      <c r="J47" s="149"/>
      <c r="L47" s="40"/>
      <c r="M47" s="41"/>
      <c r="N47" s="41"/>
      <c r="O47" s="192">
        <f>SUM(O44:O46)</f>
        <v>20</v>
      </c>
      <c r="P47" s="123"/>
      <c r="Q47" s="190">
        <f>SUM(Q44:Q46)</f>
        <v>1800</v>
      </c>
    </row>
    <row r="48" spans="2:17" ht="13.5" thickTop="1" x14ac:dyDescent="0.2">
      <c r="B48" s="335"/>
      <c r="C48" s="14"/>
      <c r="D48" s="14"/>
      <c r="E48" s="129"/>
      <c r="F48" s="54"/>
      <c r="G48" s="68"/>
      <c r="H48" s="63"/>
      <c r="I48" s="344"/>
      <c r="J48" s="149"/>
      <c r="L48" s="40"/>
      <c r="M48" s="41"/>
      <c r="N48" s="41"/>
      <c r="O48" s="41"/>
      <c r="P48" s="41"/>
      <c r="Q48" s="39"/>
    </row>
    <row r="49" spans="2:18" x14ac:dyDescent="0.2">
      <c r="B49" s="335" t="s">
        <v>42</v>
      </c>
      <c r="C49" s="14"/>
      <c r="D49" s="14"/>
      <c r="E49" s="129">
        <v>1000</v>
      </c>
      <c r="F49" s="54">
        <v>0</v>
      </c>
      <c r="G49" s="69" t="s">
        <v>338</v>
      </c>
      <c r="H49" s="63"/>
      <c r="I49" s="344"/>
      <c r="J49" s="149"/>
      <c r="L49" s="40"/>
      <c r="M49" s="41"/>
      <c r="N49" s="41"/>
      <c r="O49" s="41"/>
      <c r="P49" s="41"/>
      <c r="Q49" s="39"/>
    </row>
    <row r="50" spans="2:18" x14ac:dyDescent="0.2">
      <c r="B50" s="338" t="s">
        <v>172</v>
      </c>
      <c r="C50" s="14"/>
      <c r="D50" s="14"/>
      <c r="E50" s="129">
        <v>0</v>
      </c>
      <c r="F50" s="54">
        <v>0</v>
      </c>
      <c r="G50" s="62" t="s">
        <v>321</v>
      </c>
      <c r="H50" s="63"/>
      <c r="I50" s="344"/>
      <c r="J50" s="52"/>
      <c r="L50" s="37"/>
      <c r="M50" s="41"/>
      <c r="N50" s="38" t="s">
        <v>218</v>
      </c>
      <c r="O50" s="41"/>
      <c r="P50" s="133">
        <v>0</v>
      </c>
      <c r="Q50" s="39"/>
    </row>
    <row r="51" spans="2:18" x14ac:dyDescent="0.2">
      <c r="B51" s="348" t="s">
        <v>163</v>
      </c>
      <c r="C51" s="14"/>
      <c r="D51" s="14"/>
      <c r="E51" s="129">
        <v>0</v>
      </c>
      <c r="F51" s="54">
        <v>0</v>
      </c>
      <c r="G51" s="68" t="s">
        <v>322</v>
      </c>
      <c r="H51" s="56"/>
      <c r="I51" s="334"/>
      <c r="J51" s="41"/>
      <c r="L51" s="37"/>
      <c r="M51" s="41"/>
      <c r="N51" s="41"/>
      <c r="O51" s="41"/>
      <c r="P51" s="41"/>
      <c r="Q51" s="39"/>
    </row>
    <row r="52" spans="2:18" ht="12.75" customHeight="1" thickBot="1" x14ac:dyDescent="0.25">
      <c r="B52" s="335" t="s">
        <v>173</v>
      </c>
      <c r="C52" s="14"/>
      <c r="D52" s="14"/>
      <c r="E52" s="129">
        <v>1000</v>
      </c>
      <c r="F52" s="54">
        <v>0</v>
      </c>
      <c r="G52" s="68"/>
      <c r="H52" s="70"/>
      <c r="I52" s="345"/>
      <c r="J52" s="52"/>
      <c r="L52" s="37"/>
      <c r="M52" s="41"/>
      <c r="N52" s="41"/>
      <c r="O52" s="41"/>
      <c r="P52" s="41"/>
      <c r="Q52" s="39"/>
    </row>
    <row r="53" spans="2:18" ht="13.5" thickBot="1" x14ac:dyDescent="0.25">
      <c r="B53" s="340" t="s">
        <v>185</v>
      </c>
      <c r="C53" s="14"/>
      <c r="D53" s="14"/>
      <c r="E53" s="129">
        <v>100</v>
      </c>
      <c r="F53" s="54">
        <v>0</v>
      </c>
      <c r="G53" s="68"/>
      <c r="H53" s="70"/>
      <c r="I53" s="345"/>
      <c r="J53" s="52"/>
      <c r="L53" s="37"/>
      <c r="M53" s="159" t="s">
        <v>159</v>
      </c>
      <c r="N53" s="163"/>
      <c r="O53" s="164"/>
      <c r="P53" s="164"/>
      <c r="Q53" s="160"/>
    </row>
    <row r="54" spans="2:18" x14ac:dyDescent="0.2">
      <c r="B54" s="391"/>
      <c r="C54" s="367"/>
      <c r="D54" s="367"/>
      <c r="E54" s="372"/>
      <c r="F54" s="367"/>
      <c r="G54" s="38"/>
      <c r="H54" s="52"/>
      <c r="I54" s="356"/>
      <c r="J54" s="52"/>
      <c r="L54" s="37"/>
      <c r="M54" s="127"/>
      <c r="N54" s="127"/>
      <c r="O54" s="392"/>
      <c r="P54" s="392"/>
      <c r="Q54" s="185"/>
    </row>
    <row r="55" spans="2:18" ht="13.5" thickBot="1" x14ac:dyDescent="0.25">
      <c r="B55" s="40"/>
      <c r="C55" s="349"/>
      <c r="D55" s="349"/>
      <c r="E55" s="349"/>
      <c r="F55" s="349"/>
      <c r="G55" s="41"/>
      <c r="H55" s="41"/>
      <c r="I55" s="39"/>
      <c r="L55" s="37"/>
      <c r="M55" s="41"/>
      <c r="N55" s="41"/>
      <c r="O55" s="41"/>
      <c r="P55" s="145"/>
      <c r="Q55" s="404" t="s">
        <v>122</v>
      </c>
    </row>
    <row r="56" spans="2:18" ht="13.5" thickBot="1" x14ac:dyDescent="0.25">
      <c r="B56" s="383" t="s">
        <v>160</v>
      </c>
      <c r="C56" s="371"/>
      <c r="D56" s="14"/>
      <c r="E56" s="14"/>
      <c r="F56" s="54"/>
      <c r="G56" s="69" t="s">
        <v>125</v>
      </c>
      <c r="H56" s="70"/>
      <c r="I56" s="350">
        <f>P66</f>
        <v>200</v>
      </c>
      <c r="J56" s="150"/>
      <c r="L56" s="37"/>
      <c r="M56" s="42"/>
      <c r="N56" s="42"/>
      <c r="O56" s="46" t="s">
        <v>117</v>
      </c>
      <c r="P56" s="405" t="s">
        <v>119</v>
      </c>
      <c r="Q56" s="406" t="s">
        <v>123</v>
      </c>
    </row>
    <row r="57" spans="2:18" ht="22.5" customHeight="1" x14ac:dyDescent="0.35">
      <c r="B57" s="382"/>
      <c r="C57" s="14"/>
      <c r="D57" s="14"/>
      <c r="E57" s="14"/>
      <c r="F57" s="54"/>
      <c r="G57" s="82" t="s">
        <v>126</v>
      </c>
      <c r="H57" s="83" t="s">
        <v>189</v>
      </c>
      <c r="I57" s="351" t="s">
        <v>191</v>
      </c>
      <c r="J57" s="151"/>
      <c r="L57" s="37"/>
      <c r="M57" s="42"/>
      <c r="N57" s="42"/>
      <c r="O57" s="47" t="s">
        <v>118</v>
      </c>
      <c r="P57" s="402" t="s">
        <v>120</v>
      </c>
      <c r="Q57" s="403" t="s">
        <v>121</v>
      </c>
    </row>
    <row r="58" spans="2:18" ht="15" customHeight="1" x14ac:dyDescent="0.2">
      <c r="B58" s="335" t="s">
        <v>127</v>
      </c>
      <c r="C58" s="14"/>
      <c r="D58" s="14"/>
      <c r="E58" s="14">
        <f t="shared" ref="E58:E61" si="3">$I$56*I58</f>
        <v>600</v>
      </c>
      <c r="F58" s="54">
        <v>0</v>
      </c>
      <c r="G58" s="132">
        <f t="shared" ref="G58:I63" si="4">O59</f>
        <v>8</v>
      </c>
      <c r="H58" s="135">
        <f t="shared" si="4"/>
        <v>3</v>
      </c>
      <c r="I58" s="352">
        <f t="shared" si="4"/>
        <v>3</v>
      </c>
      <c r="J58" s="152"/>
      <c r="L58" s="37"/>
      <c r="M58" s="41"/>
      <c r="N58" s="41"/>
      <c r="O58" s="41"/>
      <c r="P58" s="41"/>
      <c r="Q58" s="48"/>
    </row>
    <row r="59" spans="2:18" ht="12.75" customHeight="1" x14ac:dyDescent="0.2">
      <c r="B59" s="353" t="s">
        <v>128</v>
      </c>
      <c r="C59" s="14"/>
      <c r="D59" s="14"/>
      <c r="E59" s="408">
        <f t="shared" si="3"/>
        <v>1000</v>
      </c>
      <c r="F59" s="328">
        <v>0</v>
      </c>
      <c r="G59" s="132">
        <f t="shared" si="4"/>
        <v>14</v>
      </c>
      <c r="H59" s="329">
        <f t="shared" si="4"/>
        <v>3</v>
      </c>
      <c r="I59" s="354">
        <f t="shared" si="4"/>
        <v>5</v>
      </c>
      <c r="J59" s="152"/>
      <c r="L59" s="37"/>
      <c r="M59" s="42"/>
      <c r="N59" s="42" t="s">
        <v>108</v>
      </c>
      <c r="O59" s="110">
        <f t="shared" ref="O59:O64" si="5">P11</f>
        <v>8</v>
      </c>
      <c r="P59" s="80">
        <v>3</v>
      </c>
      <c r="Q59" s="81">
        <f>ROUNDUP((O59*P59)/9,0)</f>
        <v>3</v>
      </c>
    </row>
    <row r="60" spans="2:18" ht="12.75" customHeight="1" x14ac:dyDescent="0.2">
      <c r="B60" s="335" t="s">
        <v>129</v>
      </c>
      <c r="C60" s="14"/>
      <c r="D60" s="14"/>
      <c r="E60" s="14">
        <f t="shared" si="3"/>
        <v>1000</v>
      </c>
      <c r="F60" s="54">
        <v>0</v>
      </c>
      <c r="G60" s="132">
        <f t="shared" si="4"/>
        <v>11</v>
      </c>
      <c r="H60" s="135">
        <f t="shared" si="4"/>
        <v>4</v>
      </c>
      <c r="I60" s="352">
        <f t="shared" si="4"/>
        <v>5</v>
      </c>
      <c r="J60" s="152"/>
      <c r="L60" s="37"/>
      <c r="M60" s="42"/>
      <c r="N60" s="42" t="s">
        <v>109</v>
      </c>
      <c r="O60" s="110">
        <f t="shared" si="5"/>
        <v>14</v>
      </c>
      <c r="P60" s="80">
        <v>3</v>
      </c>
      <c r="Q60" s="81">
        <f>ROUNDUP((O60*P60)/9,0)</f>
        <v>5</v>
      </c>
    </row>
    <row r="61" spans="2:18" ht="12.75" customHeight="1" x14ac:dyDescent="0.2">
      <c r="B61" s="335" t="s">
        <v>130</v>
      </c>
      <c r="C61" s="14"/>
      <c r="D61" s="14"/>
      <c r="E61" s="14">
        <f t="shared" si="3"/>
        <v>1800</v>
      </c>
      <c r="F61" s="54">
        <v>0</v>
      </c>
      <c r="G61" s="132">
        <f t="shared" si="4"/>
        <v>16</v>
      </c>
      <c r="H61" s="135">
        <f t="shared" si="4"/>
        <v>5</v>
      </c>
      <c r="I61" s="352">
        <f t="shared" si="4"/>
        <v>9</v>
      </c>
      <c r="J61" s="152"/>
      <c r="L61" s="37"/>
      <c r="M61" s="42"/>
      <c r="N61" s="42" t="s">
        <v>110</v>
      </c>
      <c r="O61" s="110">
        <f t="shared" si="5"/>
        <v>11</v>
      </c>
      <c r="P61" s="80">
        <v>4</v>
      </c>
      <c r="Q61" s="81">
        <f t="shared" ref="Q61:Q62" si="6">ROUNDUP((O61*P61)/9,0)</f>
        <v>5</v>
      </c>
      <c r="R61" s="116"/>
    </row>
    <row r="62" spans="2:18" ht="12.75" customHeight="1" x14ac:dyDescent="0.2">
      <c r="B62" s="335" t="s">
        <v>131</v>
      </c>
      <c r="C62" s="14"/>
      <c r="D62" s="14"/>
      <c r="E62" s="14">
        <f>$I$56*I62</f>
        <v>1200</v>
      </c>
      <c r="F62" s="54">
        <v>0</v>
      </c>
      <c r="G62" s="132">
        <f t="shared" si="4"/>
        <v>9</v>
      </c>
      <c r="H62" s="135">
        <f t="shared" si="4"/>
        <v>6</v>
      </c>
      <c r="I62" s="352">
        <f t="shared" si="4"/>
        <v>6</v>
      </c>
      <c r="J62" s="152"/>
      <c r="L62" s="37"/>
      <c r="M62" s="42"/>
      <c r="N62" s="42" t="s">
        <v>111</v>
      </c>
      <c r="O62" s="110">
        <f t="shared" si="5"/>
        <v>16</v>
      </c>
      <c r="P62" s="80">
        <v>5</v>
      </c>
      <c r="Q62" s="81">
        <f t="shared" si="6"/>
        <v>9</v>
      </c>
      <c r="R62" s="116"/>
    </row>
    <row r="63" spans="2:18" ht="12.75" customHeight="1" x14ac:dyDescent="0.2">
      <c r="B63" s="335" t="s">
        <v>132</v>
      </c>
      <c r="C63" s="14"/>
      <c r="D63" s="14"/>
      <c r="E63" s="14">
        <f>$I$56*I63</f>
        <v>2000</v>
      </c>
      <c r="F63" s="54">
        <v>0</v>
      </c>
      <c r="G63" s="132">
        <f t="shared" si="4"/>
        <v>10</v>
      </c>
      <c r="H63" s="135">
        <f t="shared" si="4"/>
        <v>9</v>
      </c>
      <c r="I63" s="352">
        <f t="shared" si="4"/>
        <v>10</v>
      </c>
      <c r="J63" s="152"/>
      <c r="L63" s="37"/>
      <c r="M63" s="42"/>
      <c r="N63" s="42" t="s">
        <v>112</v>
      </c>
      <c r="O63" s="110">
        <f t="shared" si="5"/>
        <v>9</v>
      </c>
      <c r="P63" s="80">
        <v>6</v>
      </c>
      <c r="Q63" s="81">
        <f>ROUNDUP((O63*P63)/9,0)</f>
        <v>6</v>
      </c>
      <c r="R63" s="116"/>
    </row>
    <row r="64" spans="2:18" ht="12.75" customHeight="1" x14ac:dyDescent="0.2">
      <c r="B64" s="40"/>
      <c r="C64" s="349"/>
      <c r="D64" s="349"/>
      <c r="E64" s="349"/>
      <c r="F64" s="349"/>
      <c r="G64" s="41"/>
      <c r="H64" s="41"/>
      <c r="I64" s="39"/>
      <c r="L64" s="37"/>
      <c r="M64" s="42"/>
      <c r="N64" s="42" t="s">
        <v>113</v>
      </c>
      <c r="O64" s="110">
        <f t="shared" si="5"/>
        <v>10</v>
      </c>
      <c r="P64" s="80">
        <v>9</v>
      </c>
      <c r="Q64" s="81">
        <f>ROUNDUP((O64*P64)/9,0)</f>
        <v>10</v>
      </c>
      <c r="R64" s="116"/>
    </row>
    <row r="65" spans="2:18" ht="13.5" thickBot="1" x14ac:dyDescent="0.25">
      <c r="B65" s="40"/>
      <c r="C65" s="349"/>
      <c r="D65" s="349"/>
      <c r="E65" s="349"/>
      <c r="F65" s="349"/>
      <c r="G65" s="41"/>
      <c r="H65" s="41"/>
      <c r="I65" s="39"/>
      <c r="J65" s="152"/>
      <c r="L65" s="37"/>
      <c r="M65" s="42"/>
      <c r="N65" s="41"/>
      <c r="O65" s="41"/>
      <c r="P65" s="41"/>
      <c r="Q65" s="39"/>
      <c r="R65" s="116"/>
    </row>
    <row r="66" spans="2:18" x14ac:dyDescent="0.2">
      <c r="B66" s="411" t="s">
        <v>324</v>
      </c>
      <c r="C66" s="367"/>
      <c r="D66" s="367"/>
      <c r="E66" s="367"/>
      <c r="F66" s="367"/>
      <c r="G66" s="188"/>
      <c r="H66" s="152"/>
      <c r="I66" s="395"/>
      <c r="J66" s="147"/>
      <c r="L66" s="37"/>
      <c r="M66" s="42" t="s">
        <v>114</v>
      </c>
      <c r="N66" s="42"/>
      <c r="O66" s="38"/>
      <c r="P66" s="79">
        <v>200</v>
      </c>
      <c r="Q66" s="134"/>
      <c r="R66" s="116"/>
    </row>
    <row r="67" spans="2:18" x14ac:dyDescent="0.2">
      <c r="B67" s="341" t="s">
        <v>325</v>
      </c>
      <c r="C67" s="371"/>
      <c r="D67" s="14"/>
      <c r="E67" s="129">
        <f>4*335</f>
        <v>1340</v>
      </c>
      <c r="F67" s="54">
        <v>0</v>
      </c>
      <c r="G67" s="62" t="s">
        <v>216</v>
      </c>
      <c r="H67" s="63"/>
      <c r="I67" s="337"/>
      <c r="J67" s="147"/>
      <c r="L67" s="37"/>
      <c r="M67" s="41"/>
      <c r="N67" s="41"/>
      <c r="O67" s="41"/>
      <c r="P67" s="41"/>
      <c r="Q67" s="39"/>
      <c r="R67" s="116"/>
    </row>
    <row r="68" spans="2:18" ht="13.5" thickBot="1" x14ac:dyDescent="0.25">
      <c r="B68" s="393"/>
      <c r="C68" s="367"/>
      <c r="D68" s="367"/>
      <c r="E68" s="367"/>
      <c r="F68" s="367"/>
      <c r="G68" s="325"/>
      <c r="H68" s="149"/>
      <c r="I68" s="394"/>
      <c r="J68" s="147"/>
      <c r="L68" s="37"/>
      <c r="M68" s="41"/>
      <c r="N68" s="41"/>
      <c r="O68" s="41"/>
      <c r="P68" s="41"/>
      <c r="Q68" s="39"/>
      <c r="R68" s="116"/>
    </row>
    <row r="69" spans="2:18" ht="13.5" thickBot="1" x14ac:dyDescent="0.25">
      <c r="B69" s="236"/>
      <c r="C69" s="367"/>
      <c r="D69" s="367"/>
      <c r="E69" s="367"/>
      <c r="F69" s="367"/>
      <c r="G69" s="141"/>
      <c r="H69" s="141"/>
      <c r="I69" s="242"/>
      <c r="J69" s="153"/>
      <c r="L69" s="37"/>
      <c r="M69" s="159" t="s">
        <v>298</v>
      </c>
      <c r="N69" s="165"/>
      <c r="O69" s="38"/>
      <c r="P69" s="41"/>
      <c r="Q69" s="39"/>
    </row>
    <row r="70" spans="2:18" ht="15.75" customHeight="1" thickBot="1" x14ac:dyDescent="0.25">
      <c r="B70" s="410" t="s">
        <v>323</v>
      </c>
      <c r="C70" s="141"/>
      <c r="D70" s="141"/>
      <c r="E70" s="141"/>
      <c r="F70" s="367"/>
      <c r="G70" s="422" t="s">
        <v>295</v>
      </c>
      <c r="H70" s="440"/>
      <c r="I70" s="442">
        <f>P80</f>
        <v>400</v>
      </c>
      <c r="J70" s="152"/>
      <c r="L70" s="37"/>
      <c r="M70" s="38"/>
      <c r="N70" s="38"/>
      <c r="O70" s="141"/>
      <c r="P70" s="145"/>
      <c r="Q70" s="39"/>
    </row>
    <row r="71" spans="2:18" ht="13.5" thickBot="1" x14ac:dyDescent="0.25">
      <c r="B71" s="409" t="s">
        <v>296</v>
      </c>
      <c r="C71" s="14"/>
      <c r="D71" s="14"/>
      <c r="E71" s="14">
        <f>$I$70*I71</f>
        <v>2000</v>
      </c>
      <c r="F71" s="54">
        <v>0</v>
      </c>
      <c r="G71" s="425" t="s">
        <v>297</v>
      </c>
      <c r="H71" s="441"/>
      <c r="I71" s="443">
        <f>P78</f>
        <v>5</v>
      </c>
      <c r="J71" s="152"/>
      <c r="L71" s="37"/>
      <c r="M71" s="38"/>
      <c r="N71" s="41"/>
      <c r="O71" s="141"/>
      <c r="P71" s="402" t="s">
        <v>145</v>
      </c>
      <c r="Q71" s="39"/>
    </row>
    <row r="72" spans="2:18" x14ac:dyDescent="0.2">
      <c r="B72" s="236"/>
      <c r="C72" s="141"/>
      <c r="D72" s="141"/>
      <c r="E72" s="141"/>
      <c r="F72" s="367"/>
      <c r="G72" s="55"/>
      <c r="H72" s="147"/>
      <c r="I72" s="395"/>
      <c r="J72" s="152"/>
      <c r="L72" s="37"/>
      <c r="M72" s="38"/>
      <c r="N72" s="42" t="s">
        <v>108</v>
      </c>
      <c r="O72" s="141"/>
      <c r="P72" s="87">
        <v>1</v>
      </c>
      <c r="Q72" s="242"/>
    </row>
    <row r="73" spans="2:18" ht="13.5" thickBot="1" x14ac:dyDescent="0.25">
      <c r="B73" s="396"/>
      <c r="C73" s="367"/>
      <c r="D73" s="367"/>
      <c r="E73" s="369"/>
      <c r="F73" s="367"/>
      <c r="G73" s="55"/>
      <c r="H73" s="147"/>
      <c r="I73" s="397"/>
      <c r="J73" s="154"/>
      <c r="L73" s="37"/>
      <c r="M73" s="38"/>
      <c r="N73" s="42" t="s">
        <v>109</v>
      </c>
      <c r="O73" s="141"/>
      <c r="P73" s="87">
        <v>1</v>
      </c>
      <c r="Q73" s="242"/>
    </row>
    <row r="74" spans="2:18" ht="13.5" thickBot="1" x14ac:dyDescent="0.25">
      <c r="B74" s="384" t="s">
        <v>299</v>
      </c>
      <c r="C74" s="385"/>
      <c r="D74" s="370"/>
      <c r="E74" s="370"/>
      <c r="F74" s="370"/>
      <c r="G74" s="373"/>
      <c r="H74" s="102"/>
      <c r="I74" s="357"/>
      <c r="J74" s="149"/>
      <c r="L74" s="37"/>
      <c r="M74" s="38"/>
      <c r="N74" s="42" t="s">
        <v>110</v>
      </c>
      <c r="O74" s="141"/>
      <c r="P74" s="87">
        <v>1</v>
      </c>
      <c r="Q74" s="242"/>
    </row>
    <row r="75" spans="2:18" x14ac:dyDescent="0.2">
      <c r="B75" s="387" t="s">
        <v>36</v>
      </c>
      <c r="C75" s="365"/>
      <c r="D75" s="365"/>
      <c r="E75" s="464">
        <v>1000</v>
      </c>
      <c r="F75" s="366">
        <v>0</v>
      </c>
      <c r="G75" s="62" t="s">
        <v>300</v>
      </c>
      <c r="H75" s="63"/>
      <c r="I75" s="344"/>
      <c r="J75" s="149"/>
      <c r="L75" s="37"/>
      <c r="M75" s="38"/>
      <c r="N75" s="42" t="s">
        <v>111</v>
      </c>
      <c r="O75" s="141"/>
      <c r="P75" s="87">
        <v>1</v>
      </c>
      <c r="Q75" s="242"/>
    </row>
    <row r="76" spans="2:18" x14ac:dyDescent="0.2">
      <c r="B76" s="364" t="s">
        <v>339</v>
      </c>
      <c r="C76" s="14"/>
      <c r="D76" s="14"/>
      <c r="E76" s="129">
        <v>0</v>
      </c>
      <c r="F76" s="54">
        <v>0</v>
      </c>
      <c r="G76" s="62" t="s">
        <v>344</v>
      </c>
      <c r="H76" s="63"/>
      <c r="I76" s="344"/>
      <c r="J76" s="149"/>
      <c r="L76" s="37"/>
      <c r="M76" s="38"/>
      <c r="N76" s="42" t="s">
        <v>112</v>
      </c>
      <c r="O76" s="141"/>
      <c r="P76" s="268">
        <v>1</v>
      </c>
      <c r="Q76" s="242"/>
    </row>
    <row r="77" spans="2:18" x14ac:dyDescent="0.2">
      <c r="B77" s="355" t="s">
        <v>340</v>
      </c>
      <c r="C77" s="14"/>
      <c r="D77" s="14"/>
      <c r="E77" s="129">
        <v>0</v>
      </c>
      <c r="F77" s="54">
        <v>0</v>
      </c>
      <c r="G77" s="62"/>
      <c r="H77" s="63"/>
      <c r="I77" s="344"/>
      <c r="J77" s="149"/>
      <c r="L77" s="37"/>
      <c r="M77" s="38"/>
      <c r="N77" s="38"/>
      <c r="O77" s="141"/>
      <c r="P77" s="90"/>
      <c r="Q77" s="242"/>
    </row>
    <row r="78" spans="2:18" ht="13.5" thickBot="1" x14ac:dyDescent="0.25">
      <c r="B78" s="355" t="s">
        <v>341</v>
      </c>
      <c r="C78" s="14"/>
      <c r="D78" s="14"/>
      <c r="E78" s="129">
        <v>0</v>
      </c>
      <c r="F78" s="54"/>
      <c r="G78" s="62"/>
      <c r="H78" s="63"/>
      <c r="I78" s="344"/>
      <c r="J78" s="149"/>
      <c r="L78" s="37"/>
      <c r="M78" s="38"/>
      <c r="N78" s="38"/>
      <c r="O78" s="46"/>
      <c r="P78" s="327">
        <f>SUM(P72:P76)</f>
        <v>5</v>
      </c>
      <c r="Q78" s="242"/>
    </row>
    <row r="79" spans="2:18" ht="13.5" thickTop="1" x14ac:dyDescent="0.2">
      <c r="B79" s="355" t="s">
        <v>342</v>
      </c>
      <c r="C79" s="129">
        <v>2000</v>
      </c>
      <c r="D79" s="14">
        <v>0</v>
      </c>
      <c r="E79" s="14"/>
      <c r="F79" s="14">
        <v>0</v>
      </c>
      <c r="G79" s="69"/>
      <c r="H79" s="70"/>
      <c r="I79" s="345"/>
      <c r="J79" s="149"/>
      <c r="L79" s="37"/>
      <c r="M79" s="41"/>
      <c r="N79" s="41"/>
      <c r="O79" s="41"/>
      <c r="P79" s="41"/>
      <c r="Q79" s="242"/>
    </row>
    <row r="80" spans="2:18" x14ac:dyDescent="0.2">
      <c r="B80" s="236"/>
      <c r="C80" s="141"/>
      <c r="D80" s="141"/>
      <c r="E80" s="367"/>
      <c r="F80" s="367"/>
      <c r="G80" s="325"/>
      <c r="H80" s="149"/>
      <c r="I80" s="326"/>
      <c r="J80" s="149"/>
      <c r="L80" s="37"/>
      <c r="M80" s="42" t="s">
        <v>295</v>
      </c>
      <c r="N80" s="41"/>
      <c r="O80" s="41"/>
      <c r="P80" s="92">
        <v>400</v>
      </c>
      <c r="Q80" s="242"/>
    </row>
    <row r="81" spans="2:17" ht="13.5" thickBot="1" x14ac:dyDescent="0.25">
      <c r="B81" s="368"/>
      <c r="C81" s="367"/>
      <c r="D81" s="367"/>
      <c r="E81" s="367"/>
      <c r="F81" s="367"/>
      <c r="G81" s="325"/>
      <c r="H81" s="149"/>
      <c r="I81" s="326"/>
      <c r="J81" s="149"/>
      <c r="L81" s="37"/>
      <c r="M81" s="41"/>
      <c r="N81" s="41"/>
      <c r="O81" s="41"/>
      <c r="P81" s="41"/>
      <c r="Q81" s="242"/>
    </row>
    <row r="82" spans="2:17" ht="13.5" thickBot="1" x14ac:dyDescent="0.25">
      <c r="B82" s="388" t="s">
        <v>301</v>
      </c>
      <c r="C82" s="389"/>
      <c r="D82" s="390"/>
      <c r="E82" s="386"/>
      <c r="F82" s="113"/>
      <c r="G82" s="422"/>
      <c r="H82" s="423" t="s">
        <v>154</v>
      </c>
      <c r="I82" s="424">
        <f>O91</f>
        <v>20</v>
      </c>
      <c r="J82" s="155"/>
      <c r="L82" s="37"/>
      <c r="M82" s="41"/>
      <c r="N82" s="41"/>
      <c r="O82" s="41"/>
      <c r="P82" s="41"/>
      <c r="Q82" s="242"/>
    </row>
    <row r="83" spans="2:17" ht="13.5" thickBot="1" x14ac:dyDescent="0.25">
      <c r="B83" s="387" t="s">
        <v>36</v>
      </c>
      <c r="C83" s="365"/>
      <c r="D83" s="365"/>
      <c r="E83" s="129">
        <v>1000</v>
      </c>
      <c r="F83" s="54">
        <v>0</v>
      </c>
      <c r="G83" s="425"/>
      <c r="H83" s="426" t="s">
        <v>155</v>
      </c>
      <c r="I83" s="427">
        <f>P94</f>
        <v>200</v>
      </c>
      <c r="J83" s="156"/>
      <c r="L83" s="37"/>
      <c r="M83" s="159" t="s">
        <v>238</v>
      </c>
      <c r="N83" s="163"/>
      <c r="O83" s="166"/>
      <c r="P83" s="38"/>
      <c r="Q83" s="78"/>
    </row>
    <row r="84" spans="2:17" x14ac:dyDescent="0.2">
      <c r="B84" s="335" t="s">
        <v>25</v>
      </c>
      <c r="C84" s="14"/>
      <c r="D84" s="14"/>
      <c r="E84" s="129">
        <v>500</v>
      </c>
      <c r="F84" s="54">
        <v>0</v>
      </c>
      <c r="G84" s="194" t="s">
        <v>326</v>
      </c>
      <c r="H84" s="420"/>
      <c r="I84" s="416"/>
      <c r="J84" s="147"/>
      <c r="L84" s="37"/>
      <c r="M84" s="38"/>
      <c r="N84" s="41"/>
      <c r="O84" s="41"/>
      <c r="P84" s="86"/>
      <c r="Q84" s="78"/>
    </row>
    <row r="85" spans="2:17" x14ac:dyDescent="0.2">
      <c r="B85" s="335" t="s">
        <v>330</v>
      </c>
      <c r="C85" s="14"/>
      <c r="D85" s="14"/>
      <c r="E85" s="129">
        <f>36*60</f>
        <v>2160</v>
      </c>
      <c r="F85" s="54">
        <v>0</v>
      </c>
      <c r="G85" s="62" t="s">
        <v>313</v>
      </c>
      <c r="H85" s="60"/>
      <c r="I85" s="337"/>
      <c r="J85" s="148"/>
      <c r="L85" s="40"/>
      <c r="M85" s="38"/>
      <c r="N85" s="38"/>
      <c r="O85" s="188" t="s">
        <v>151</v>
      </c>
      <c r="P85" s="47"/>
      <c r="Q85" s="78"/>
    </row>
    <row r="86" spans="2:17" x14ac:dyDescent="0.2">
      <c r="B86" s="335" t="s">
        <v>331</v>
      </c>
      <c r="C86" s="14"/>
      <c r="D86" s="14"/>
      <c r="E86" s="129">
        <v>200</v>
      </c>
      <c r="F86" s="54">
        <v>0</v>
      </c>
      <c r="G86" s="69" t="s">
        <v>241</v>
      </c>
      <c r="H86" s="70"/>
      <c r="I86" s="345"/>
      <c r="J86" s="52"/>
      <c r="L86" s="40"/>
      <c r="M86" s="38"/>
      <c r="N86" s="41"/>
      <c r="O86" s="402" t="s">
        <v>152</v>
      </c>
      <c r="P86" s="38"/>
      <c r="Q86" s="78"/>
    </row>
    <row r="87" spans="2:17" x14ac:dyDescent="0.2">
      <c r="B87" s="335" t="s">
        <v>39</v>
      </c>
      <c r="C87" s="14"/>
      <c r="D87" s="14"/>
      <c r="E87" s="129">
        <v>0</v>
      </c>
      <c r="F87" s="54">
        <v>0</v>
      </c>
      <c r="G87" s="62" t="s">
        <v>343</v>
      </c>
      <c r="H87" s="63"/>
      <c r="I87" s="345"/>
      <c r="J87" s="52"/>
      <c r="L87" s="40"/>
      <c r="M87" s="38"/>
      <c r="N87" s="42" t="s">
        <v>108</v>
      </c>
      <c r="O87" s="80">
        <v>7</v>
      </c>
      <c r="P87" s="55" t="s">
        <v>188</v>
      </c>
      <c r="Q87" s="78"/>
    </row>
    <row r="88" spans="2:17" x14ac:dyDescent="0.2">
      <c r="B88" s="335" t="s">
        <v>28</v>
      </c>
      <c r="C88" s="14"/>
      <c r="D88" s="14"/>
      <c r="E88" s="129">
        <v>1500</v>
      </c>
      <c r="F88" s="54">
        <v>0</v>
      </c>
      <c r="G88" s="62"/>
      <c r="H88" s="63"/>
      <c r="I88" s="345"/>
      <c r="J88" s="52"/>
      <c r="L88" s="40"/>
      <c r="M88" s="38"/>
      <c r="N88" s="42" t="s">
        <v>109</v>
      </c>
      <c r="O88" s="80">
        <v>6</v>
      </c>
      <c r="P88" s="325" t="s">
        <v>264</v>
      </c>
      <c r="Q88" s="407"/>
    </row>
    <row r="89" spans="2:17" x14ac:dyDescent="0.2">
      <c r="B89" s="335" t="s">
        <v>230</v>
      </c>
      <c r="C89" s="14"/>
      <c r="D89" s="14"/>
      <c r="E89" s="129">
        <v>0</v>
      </c>
      <c r="F89" s="54">
        <v>0</v>
      </c>
      <c r="G89" s="69"/>
      <c r="H89" s="70"/>
      <c r="I89" s="345"/>
      <c r="J89" s="52"/>
      <c r="L89" s="40"/>
      <c r="M89" s="38"/>
      <c r="N89" s="42" t="s">
        <v>110</v>
      </c>
      <c r="O89" s="111">
        <v>7</v>
      </c>
      <c r="P89" s="55" t="s">
        <v>188</v>
      </c>
      <c r="Q89" s="78"/>
    </row>
    <row r="90" spans="2:17" x14ac:dyDescent="0.2">
      <c r="B90" s="335" t="s">
        <v>54</v>
      </c>
      <c r="C90" s="14"/>
      <c r="D90" s="14"/>
      <c r="E90" s="129">
        <v>0</v>
      </c>
      <c r="F90" s="54">
        <v>0</v>
      </c>
      <c r="G90" s="62" t="s">
        <v>327</v>
      </c>
      <c r="H90" s="63"/>
      <c r="I90" s="344"/>
      <c r="J90" s="52"/>
      <c r="L90" s="40"/>
      <c r="M90" s="38"/>
      <c r="N90" s="42"/>
      <c r="O90" s="110"/>
      <c r="P90" s="38"/>
      <c r="Q90" s="78"/>
    </row>
    <row r="91" spans="2:17" ht="15" customHeight="1" thickBot="1" x14ac:dyDescent="0.25">
      <c r="B91" s="335" t="s">
        <v>179</v>
      </c>
      <c r="C91" s="129">
        <v>2750</v>
      </c>
      <c r="D91" s="14">
        <v>0</v>
      </c>
      <c r="E91" s="14"/>
      <c r="F91" s="54"/>
      <c r="G91" s="69"/>
      <c r="H91" s="70"/>
      <c r="I91" s="345"/>
      <c r="J91" s="52"/>
      <c r="L91" s="40"/>
      <c r="M91" s="38"/>
      <c r="N91" s="38"/>
      <c r="O91" s="122">
        <f>SUM(O87:O89)</f>
        <v>20</v>
      </c>
      <c r="P91" s="38"/>
      <c r="Q91" s="78"/>
    </row>
    <row r="92" spans="2:17" ht="13.5" thickTop="1" x14ac:dyDescent="0.2">
      <c r="B92" s="335" t="s">
        <v>180</v>
      </c>
      <c r="C92" s="129">
        <v>2000</v>
      </c>
      <c r="D92" s="14">
        <v>0</v>
      </c>
      <c r="E92" s="14"/>
      <c r="F92" s="54"/>
      <c r="G92" s="69"/>
      <c r="H92" s="70"/>
      <c r="I92" s="345"/>
      <c r="J92" s="52"/>
      <c r="L92" s="40"/>
      <c r="M92" s="38"/>
      <c r="N92" s="38"/>
      <c r="O92" s="38"/>
      <c r="P92" s="38"/>
      <c r="Q92" s="78"/>
    </row>
    <row r="93" spans="2:17" ht="13.5" thickBot="1" x14ac:dyDescent="0.25">
      <c r="B93" s="341" t="s">
        <v>329</v>
      </c>
      <c r="C93" s="129">
        <f>1500/2</f>
        <v>750</v>
      </c>
      <c r="D93" s="14">
        <v>0</v>
      </c>
      <c r="E93" s="14"/>
      <c r="F93" s="14"/>
      <c r="G93" s="55" t="s">
        <v>328</v>
      </c>
      <c r="H93" s="52"/>
      <c r="I93" s="356"/>
      <c r="J93" s="52"/>
      <c r="K93" s="116"/>
      <c r="L93" s="40"/>
      <c r="Q93" s="78"/>
    </row>
    <row r="94" spans="2:17" x14ac:dyDescent="0.2">
      <c r="B94" s="347" t="s">
        <v>59</v>
      </c>
      <c r="C94" s="129">
        <v>0</v>
      </c>
      <c r="D94" s="14">
        <v>0</v>
      </c>
      <c r="E94" s="14"/>
      <c r="F94" s="54"/>
      <c r="G94" s="104"/>
      <c r="H94" s="108" t="s">
        <v>139</v>
      </c>
      <c r="I94" s="109" t="s">
        <v>140</v>
      </c>
      <c r="J94" s="157"/>
      <c r="L94" s="40"/>
      <c r="M94" s="55" t="s">
        <v>153</v>
      </c>
      <c r="N94" s="38"/>
      <c r="O94" s="38"/>
      <c r="P94" s="112">
        <v>200</v>
      </c>
      <c r="Q94" s="78"/>
    </row>
    <row r="95" spans="2:17" ht="13.5" thickBot="1" x14ac:dyDescent="0.25">
      <c r="B95" s="335" t="s">
        <v>181</v>
      </c>
      <c r="C95" s="14">
        <f>I82*I83</f>
        <v>4000</v>
      </c>
      <c r="D95" s="14">
        <v>0</v>
      </c>
      <c r="E95" s="14"/>
      <c r="F95" s="374"/>
      <c r="G95" s="105" t="s">
        <v>141</v>
      </c>
      <c r="H95" s="415">
        <f>SUM(C91:C95)-SUM(E83:E90)</f>
        <v>4140</v>
      </c>
      <c r="I95" s="107">
        <f>SUM(D91:D95)-SUM(F83:F90)</f>
        <v>0</v>
      </c>
      <c r="J95" s="158"/>
      <c r="L95" s="40"/>
      <c r="M95" s="41"/>
      <c r="N95" s="41"/>
      <c r="O95" s="41"/>
      <c r="P95" s="41"/>
      <c r="Q95" s="39"/>
    </row>
    <row r="96" spans="2:17" x14ac:dyDescent="0.2">
      <c r="B96" s="396"/>
      <c r="C96" s="367"/>
      <c r="D96" s="367"/>
      <c r="E96" s="367"/>
      <c r="F96" s="367"/>
      <c r="G96" s="55"/>
      <c r="H96" s="52"/>
      <c r="I96" s="356"/>
      <c r="J96" s="52"/>
      <c r="L96" s="40"/>
      <c r="M96" s="41"/>
      <c r="N96" s="41"/>
      <c r="O96" s="41"/>
      <c r="P96" s="41"/>
      <c r="Q96" s="39"/>
    </row>
    <row r="97" spans="2:17" ht="13.5" thickBot="1" x14ac:dyDescent="0.25">
      <c r="B97" s="396"/>
      <c r="C97" s="367"/>
      <c r="D97" s="367"/>
      <c r="E97" s="367"/>
      <c r="F97" s="367"/>
      <c r="G97" s="55"/>
      <c r="H97" s="52"/>
      <c r="I97" s="356"/>
      <c r="J97" s="52"/>
      <c r="L97" s="40"/>
      <c r="M97" s="41"/>
      <c r="N97" s="41"/>
      <c r="O97" s="41"/>
      <c r="P97" s="41"/>
      <c r="Q97" s="39"/>
    </row>
    <row r="98" spans="2:17" ht="13.5" thickBot="1" x14ac:dyDescent="0.25">
      <c r="B98" s="388" t="s">
        <v>302</v>
      </c>
      <c r="C98" s="389"/>
      <c r="D98" s="390"/>
      <c r="E98" s="386"/>
      <c r="F98" s="113"/>
      <c r="G98" s="422"/>
      <c r="H98" s="423" t="s">
        <v>154</v>
      </c>
      <c r="I98" s="428">
        <f>O108</f>
        <v>20</v>
      </c>
      <c r="J98" s="155"/>
      <c r="L98" s="40"/>
      <c r="M98" s="41"/>
      <c r="N98" s="41"/>
      <c r="O98" s="41"/>
      <c r="P98" s="41"/>
      <c r="Q98" s="39"/>
    </row>
    <row r="99" spans="2:17" ht="13.5" thickBot="1" x14ac:dyDescent="0.25">
      <c r="B99" s="387" t="s">
        <v>36</v>
      </c>
      <c r="C99" s="365"/>
      <c r="D99" s="365"/>
      <c r="E99" s="129">
        <v>1500</v>
      </c>
      <c r="F99" s="54">
        <v>0</v>
      </c>
      <c r="G99" s="425"/>
      <c r="H99" s="426" t="s">
        <v>155</v>
      </c>
      <c r="I99" s="429">
        <f>P111</f>
        <v>200</v>
      </c>
      <c r="J99" s="156"/>
      <c r="L99" s="40"/>
      <c r="M99" s="159" t="s">
        <v>239</v>
      </c>
      <c r="N99" s="163"/>
      <c r="O99" s="166"/>
      <c r="P99" s="38"/>
      <c r="Q99" s="78"/>
    </row>
    <row r="100" spans="2:17" x14ac:dyDescent="0.2">
      <c r="B100" s="335" t="s">
        <v>25</v>
      </c>
      <c r="C100" s="14"/>
      <c r="D100" s="14"/>
      <c r="E100" s="129">
        <v>500</v>
      </c>
      <c r="F100" s="54">
        <v>0</v>
      </c>
      <c r="G100" s="194" t="s">
        <v>326</v>
      </c>
      <c r="H100" s="421"/>
      <c r="I100" s="416"/>
      <c r="J100" s="147"/>
      <c r="L100" s="40"/>
      <c r="M100" s="38"/>
      <c r="N100" s="41"/>
      <c r="O100" s="41"/>
      <c r="P100" s="86"/>
      <c r="Q100" s="78"/>
    </row>
    <row r="101" spans="2:17" x14ac:dyDescent="0.2">
      <c r="B101" s="335" t="s">
        <v>330</v>
      </c>
      <c r="C101" s="14"/>
      <c r="D101" s="14"/>
      <c r="E101" s="129">
        <f>36*60</f>
        <v>2160</v>
      </c>
      <c r="F101" s="54">
        <v>0</v>
      </c>
      <c r="G101" s="62" t="s">
        <v>313</v>
      </c>
      <c r="H101" s="60"/>
      <c r="I101" s="337"/>
      <c r="J101" s="148"/>
      <c r="L101" s="40"/>
      <c r="M101" s="38"/>
      <c r="N101" s="38"/>
      <c r="O101" s="188" t="s">
        <v>151</v>
      </c>
      <c r="P101" s="47"/>
      <c r="Q101" s="78"/>
    </row>
    <row r="102" spans="2:17" x14ac:dyDescent="0.2">
      <c r="B102" s="335" t="s">
        <v>331</v>
      </c>
      <c r="C102" s="14"/>
      <c r="D102" s="14"/>
      <c r="E102" s="129">
        <v>200</v>
      </c>
      <c r="F102" s="54">
        <v>0</v>
      </c>
      <c r="G102" s="69" t="s">
        <v>241</v>
      </c>
      <c r="H102" s="70"/>
      <c r="I102" s="345"/>
      <c r="J102" s="52"/>
      <c r="L102" s="40"/>
      <c r="M102" s="38"/>
      <c r="N102" s="41"/>
      <c r="O102" s="402" t="s">
        <v>152</v>
      </c>
      <c r="P102" s="38"/>
      <c r="Q102" s="78"/>
    </row>
    <row r="103" spans="2:17" x14ac:dyDescent="0.2">
      <c r="B103" s="335" t="s">
        <v>39</v>
      </c>
      <c r="C103" s="14"/>
      <c r="D103" s="14"/>
      <c r="E103" s="129">
        <v>0</v>
      </c>
      <c r="F103" s="54">
        <v>0</v>
      </c>
      <c r="G103" s="62" t="s">
        <v>343</v>
      </c>
      <c r="H103" s="63"/>
      <c r="I103" s="345"/>
      <c r="J103" s="52"/>
      <c r="L103" s="40"/>
      <c r="M103" s="38"/>
      <c r="N103" s="42"/>
      <c r="O103" s="110"/>
      <c r="P103" s="38"/>
      <c r="Q103" s="78"/>
    </row>
    <row r="104" spans="2:17" x14ac:dyDescent="0.2">
      <c r="B104" s="335" t="s">
        <v>28</v>
      </c>
      <c r="C104" s="14"/>
      <c r="D104" s="14"/>
      <c r="E104" s="129">
        <v>1000</v>
      </c>
      <c r="F104" s="54">
        <v>0</v>
      </c>
      <c r="G104" s="69" t="s">
        <v>231</v>
      </c>
      <c r="H104" s="70"/>
      <c r="I104" s="345"/>
      <c r="J104" s="52"/>
      <c r="L104" s="40"/>
      <c r="M104" s="38"/>
      <c r="N104" s="42" t="s">
        <v>111</v>
      </c>
      <c r="O104" s="80">
        <v>6</v>
      </c>
      <c r="P104" s="325" t="s">
        <v>264</v>
      </c>
      <c r="Q104" s="407"/>
    </row>
    <row r="105" spans="2:17" x14ac:dyDescent="0.2">
      <c r="B105" s="335" t="s">
        <v>230</v>
      </c>
      <c r="C105" s="14"/>
      <c r="D105" s="14"/>
      <c r="E105" s="129">
        <v>0</v>
      </c>
      <c r="F105" s="54">
        <v>0</v>
      </c>
      <c r="G105" s="69"/>
      <c r="H105" s="70"/>
      <c r="I105" s="345"/>
      <c r="J105" s="52"/>
      <c r="L105" s="40"/>
      <c r="M105" s="38"/>
      <c r="N105" s="42" t="s">
        <v>112</v>
      </c>
      <c r="O105" s="80">
        <v>7</v>
      </c>
      <c r="P105" s="55" t="s">
        <v>188</v>
      </c>
      <c r="Q105" s="78"/>
    </row>
    <row r="106" spans="2:17" x14ac:dyDescent="0.2">
      <c r="B106" s="335" t="s">
        <v>54</v>
      </c>
      <c r="C106" s="14"/>
      <c r="D106" s="14"/>
      <c r="E106" s="129">
        <v>0</v>
      </c>
      <c r="F106" s="54">
        <v>0</v>
      </c>
      <c r="G106" s="62" t="s">
        <v>327</v>
      </c>
      <c r="H106" s="63"/>
      <c r="I106" s="344"/>
      <c r="J106" s="52"/>
      <c r="L106" s="40"/>
      <c r="M106" s="38"/>
      <c r="N106" s="42" t="s">
        <v>113</v>
      </c>
      <c r="O106" s="111">
        <v>7</v>
      </c>
      <c r="P106" s="55" t="s">
        <v>188</v>
      </c>
      <c r="Q106" s="78"/>
    </row>
    <row r="107" spans="2:17" x14ac:dyDescent="0.2">
      <c r="B107" s="335" t="s">
        <v>179</v>
      </c>
      <c r="C107" s="129">
        <v>2750</v>
      </c>
      <c r="D107" s="14">
        <v>0</v>
      </c>
      <c r="E107" s="14"/>
      <c r="F107" s="54"/>
      <c r="G107" s="69"/>
      <c r="H107" s="70"/>
      <c r="I107" s="345"/>
      <c r="J107" s="52"/>
      <c r="L107" s="40"/>
      <c r="M107" s="38"/>
      <c r="N107" s="42"/>
      <c r="O107" s="110"/>
      <c r="P107" s="38"/>
      <c r="Q107" s="78"/>
    </row>
    <row r="108" spans="2:17" ht="13.5" thickBot="1" x14ac:dyDescent="0.25">
      <c r="B108" s="335" t="s">
        <v>180</v>
      </c>
      <c r="C108" s="129">
        <v>2000</v>
      </c>
      <c r="D108" s="14">
        <v>0</v>
      </c>
      <c r="E108" s="14"/>
      <c r="F108" s="54"/>
      <c r="G108" s="69"/>
      <c r="H108" s="70"/>
      <c r="I108" s="345"/>
      <c r="J108" s="52"/>
      <c r="L108" s="40"/>
      <c r="M108" s="38"/>
      <c r="N108" s="42"/>
      <c r="O108" s="126">
        <f>SUM(O103:O106)</f>
        <v>20</v>
      </c>
      <c r="P108" s="38"/>
      <c r="Q108" s="78"/>
    </row>
    <row r="109" spans="2:17" ht="14.25" thickTop="1" thickBot="1" x14ac:dyDescent="0.25">
      <c r="B109" s="341" t="s">
        <v>329</v>
      </c>
      <c r="C109" s="129">
        <f>1500/2</f>
        <v>750</v>
      </c>
      <c r="D109" s="14">
        <v>0</v>
      </c>
      <c r="E109" s="14"/>
      <c r="F109" s="14"/>
      <c r="G109" s="55" t="s">
        <v>328</v>
      </c>
      <c r="H109" s="52"/>
      <c r="I109" s="356"/>
      <c r="J109" s="52"/>
      <c r="L109" s="40"/>
      <c r="M109" s="38"/>
      <c r="N109" s="42"/>
      <c r="O109" s="110"/>
      <c r="P109" s="38"/>
      <c r="Q109" s="78"/>
    </row>
    <row r="110" spans="2:17" x14ac:dyDescent="0.2">
      <c r="B110" s="347" t="s">
        <v>59</v>
      </c>
      <c r="C110" s="129">
        <v>0</v>
      </c>
      <c r="D110" s="14">
        <v>0</v>
      </c>
      <c r="E110" s="14"/>
      <c r="F110" s="54"/>
      <c r="G110" s="104"/>
      <c r="H110" s="108" t="s">
        <v>139</v>
      </c>
      <c r="I110" s="109" t="s">
        <v>140</v>
      </c>
      <c r="J110" s="157"/>
      <c r="L110" s="40"/>
      <c r="Q110" s="78"/>
    </row>
    <row r="111" spans="2:17" ht="13.5" thickBot="1" x14ac:dyDescent="0.25">
      <c r="B111" s="335" t="s">
        <v>181</v>
      </c>
      <c r="C111" s="14">
        <f>I98*I99</f>
        <v>4000</v>
      </c>
      <c r="D111" s="14">
        <v>0</v>
      </c>
      <c r="E111" s="14"/>
      <c r="F111" s="374"/>
      <c r="G111" s="105" t="s">
        <v>141</v>
      </c>
      <c r="H111" s="415">
        <f>SUM(C107:C111)-SUM(E99:E106)</f>
        <v>4140</v>
      </c>
      <c r="I111" s="107">
        <f>SUM(D107:D111)-SUM(F99:F106)</f>
        <v>0</v>
      </c>
      <c r="J111" s="158"/>
      <c r="L111" s="40"/>
      <c r="M111" s="55" t="s">
        <v>153</v>
      </c>
      <c r="N111" s="38"/>
      <c r="O111" s="38"/>
      <c r="P111" s="112">
        <v>200</v>
      </c>
      <c r="Q111" s="39"/>
    </row>
    <row r="112" spans="2:17" x14ac:dyDescent="0.2">
      <c r="B112" s="396"/>
      <c r="C112" s="367"/>
      <c r="D112" s="367"/>
      <c r="E112" s="367"/>
      <c r="F112" s="367"/>
      <c r="G112" s="55"/>
      <c r="H112" s="52"/>
      <c r="I112" s="356"/>
      <c r="J112" s="52"/>
      <c r="L112" s="40"/>
      <c r="M112" s="41"/>
      <c r="N112" s="41"/>
      <c r="O112" s="41"/>
      <c r="P112" s="41"/>
      <c r="Q112" s="39"/>
    </row>
    <row r="113" spans="2:18" ht="13.5" thickBot="1" x14ac:dyDescent="0.25">
      <c r="B113" s="393"/>
      <c r="C113" s="367"/>
      <c r="D113" s="367"/>
      <c r="E113" s="367"/>
      <c r="F113" s="367"/>
      <c r="G113" s="55"/>
      <c r="H113" s="52"/>
      <c r="I113" s="356"/>
      <c r="J113" s="52"/>
      <c r="L113" s="40"/>
      <c r="M113" s="41"/>
      <c r="N113" s="41"/>
      <c r="O113" s="41"/>
      <c r="P113" s="41"/>
      <c r="Q113" s="39"/>
    </row>
    <row r="114" spans="2:18" ht="13.5" thickBot="1" x14ac:dyDescent="0.25">
      <c r="B114" s="377" t="s">
        <v>124</v>
      </c>
      <c r="C114" s="378">
        <v>0</v>
      </c>
      <c r="D114" s="14">
        <v>0</v>
      </c>
      <c r="E114" s="24"/>
      <c r="F114" s="53"/>
      <c r="G114" s="69" t="s">
        <v>183</v>
      </c>
      <c r="H114" s="56"/>
      <c r="I114" s="334"/>
      <c r="J114" s="52"/>
      <c r="L114" s="40"/>
      <c r="M114" s="41"/>
      <c r="N114" s="41"/>
      <c r="O114" s="41"/>
      <c r="P114" s="41"/>
      <c r="Q114" s="39"/>
    </row>
    <row r="115" spans="2:18" ht="13.5" thickBot="1" x14ac:dyDescent="0.25">
      <c r="B115" s="398"/>
      <c r="C115" s="367"/>
      <c r="D115" s="367"/>
      <c r="E115" s="145"/>
      <c r="F115" s="349"/>
      <c r="G115" s="38"/>
      <c r="H115" s="41"/>
      <c r="I115" s="39"/>
      <c r="J115" s="41"/>
      <c r="L115" s="40"/>
      <c r="M115" s="41"/>
      <c r="N115" s="41"/>
      <c r="O115" s="145"/>
      <c r="P115" s="41"/>
      <c r="Q115" s="78"/>
    </row>
    <row r="116" spans="2:18" ht="13.5" thickBot="1" x14ac:dyDescent="0.25">
      <c r="B116" s="377" t="s">
        <v>184</v>
      </c>
      <c r="C116" s="399">
        <v>0</v>
      </c>
      <c r="D116" s="358">
        <v>0</v>
      </c>
      <c r="E116" s="359"/>
      <c r="F116" s="400"/>
      <c r="G116" s="360"/>
      <c r="H116" s="361"/>
      <c r="I116" s="362"/>
      <c r="J116" s="41"/>
      <c r="L116" s="77"/>
      <c r="M116" s="119"/>
      <c r="N116" s="119"/>
      <c r="O116" s="187"/>
      <c r="P116" s="119"/>
      <c r="Q116" s="120"/>
    </row>
    <row r="117" spans="2:18" ht="13.5" thickBot="1" x14ac:dyDescent="0.25">
      <c r="B117" s="77"/>
      <c r="C117" s="414"/>
      <c r="D117" s="414"/>
      <c r="E117" s="414"/>
      <c r="F117" s="414"/>
      <c r="G117" s="38"/>
      <c r="H117" s="41"/>
      <c r="I117" s="41"/>
      <c r="J117" s="145"/>
      <c r="L117"/>
      <c r="M117"/>
      <c r="N117"/>
      <c r="O117"/>
      <c r="P117"/>
      <c r="Q117"/>
    </row>
    <row r="118" spans="2:18" ht="18.75" thickBot="1" x14ac:dyDescent="0.3">
      <c r="B118" s="412" t="s">
        <v>310</v>
      </c>
      <c r="C118" s="413">
        <f>SUM(C5:C117)</f>
        <v>34750</v>
      </c>
      <c r="D118" s="413">
        <f>SUM(D5:D117)</f>
        <v>0</v>
      </c>
      <c r="E118" s="413">
        <f>SUM(E5:E117)</f>
        <v>30863</v>
      </c>
      <c r="F118" s="375">
        <f>SUM(F5:F117)</f>
        <v>0</v>
      </c>
      <c r="G118" s="38"/>
      <c r="H118" s="41"/>
      <c r="I118" s="41"/>
      <c r="J118" s="41"/>
      <c r="L118"/>
      <c r="M118"/>
      <c r="N118"/>
      <c r="O118"/>
      <c r="P118"/>
      <c r="Q118"/>
    </row>
    <row r="119" spans="2:18" ht="18.75" thickBot="1" x14ac:dyDescent="0.3">
      <c r="B119" s="380"/>
      <c r="C119" s="379"/>
      <c r="D119" s="379"/>
      <c r="E119" s="379"/>
      <c r="F119" s="379"/>
      <c r="G119" s="38"/>
      <c r="H119" s="41"/>
      <c r="I119" s="41"/>
      <c r="J119" s="41"/>
      <c r="L119"/>
      <c r="M119"/>
      <c r="N119"/>
      <c r="O119"/>
      <c r="P119"/>
      <c r="Q119"/>
    </row>
    <row r="120" spans="2:18" ht="18.75" thickBot="1" x14ac:dyDescent="0.3">
      <c r="B120" s="456" t="s">
        <v>142</v>
      </c>
      <c r="C120" s="457"/>
      <c r="D120" s="381">
        <f>C118-E118</f>
        <v>3887</v>
      </c>
      <c r="E120" s="349"/>
      <c r="F120" s="349"/>
      <c r="G120" s="376"/>
      <c r="H120" s="72"/>
      <c r="I120" s="72"/>
      <c r="J120" s="41"/>
      <c r="L120"/>
      <c r="M120"/>
      <c r="N120"/>
      <c r="O120"/>
      <c r="P120"/>
      <c r="Q120"/>
    </row>
    <row r="121" spans="2:18" x14ac:dyDescent="0.2">
      <c r="J121" s="72"/>
      <c r="L121" s="41"/>
      <c r="M121" s="41"/>
      <c r="N121" s="41"/>
      <c r="O121" s="145"/>
      <c r="P121" s="41"/>
      <c r="Q121" s="41"/>
      <c r="R121" s="41"/>
    </row>
    <row r="122" spans="2:18" x14ac:dyDescent="0.2">
      <c r="L122" s="41"/>
      <c r="M122" s="41"/>
      <c r="N122" s="41"/>
      <c r="O122" s="145"/>
      <c r="P122" s="41"/>
      <c r="Q122" s="41"/>
    </row>
    <row r="123" spans="2:18" x14ac:dyDescent="0.2">
      <c r="D123" s="324" t="s">
        <v>285</v>
      </c>
      <c r="E123" s="324" t="s">
        <v>286</v>
      </c>
      <c r="L123" s="41"/>
      <c r="M123" s="41"/>
      <c r="N123" s="41"/>
      <c r="O123" s="41"/>
      <c r="P123" s="41"/>
      <c r="Q123" s="41"/>
    </row>
    <row r="124" spans="2:18" x14ac:dyDescent="0.2">
      <c r="L124" s="41"/>
      <c r="M124" s="41"/>
      <c r="N124" s="41"/>
      <c r="O124" s="41"/>
      <c r="P124" s="41"/>
      <c r="Q124" s="41"/>
    </row>
    <row r="125" spans="2:18" x14ac:dyDescent="0.2">
      <c r="L125" s="41"/>
      <c r="M125" s="41"/>
      <c r="N125" s="41"/>
      <c r="O125" s="41"/>
      <c r="P125" s="41"/>
      <c r="Q125" s="41"/>
    </row>
    <row r="126" spans="2:18" x14ac:dyDescent="0.2">
      <c r="B126" s="319" t="s">
        <v>284</v>
      </c>
      <c r="C126" s="319"/>
      <c r="D126" s="26">
        <f>C118</f>
        <v>34750</v>
      </c>
      <c r="E126" s="26">
        <f>E118</f>
        <v>30863</v>
      </c>
      <c r="L126" s="41"/>
      <c r="M126" s="41"/>
      <c r="N126" s="41"/>
      <c r="O126" s="41"/>
      <c r="P126" s="41"/>
      <c r="Q126" s="41"/>
    </row>
    <row r="127" spans="2:18" x14ac:dyDescent="0.2">
      <c r="B127" s="26"/>
      <c r="L127" s="41"/>
      <c r="M127" s="41"/>
      <c r="N127" s="41"/>
      <c r="O127" s="41"/>
      <c r="P127" s="41"/>
      <c r="Q127" s="41"/>
    </row>
    <row r="128" spans="2:18" x14ac:dyDescent="0.2">
      <c r="B128" s="26"/>
      <c r="L128" s="41"/>
      <c r="M128" s="41"/>
      <c r="N128" s="41"/>
      <c r="O128" s="41"/>
      <c r="P128" s="41"/>
      <c r="Q128" s="41"/>
    </row>
    <row r="129" spans="2:17" x14ac:dyDescent="0.2">
      <c r="B129" s="320" t="s">
        <v>288</v>
      </c>
      <c r="C129" s="320"/>
      <c r="D129" s="26">
        <v>0</v>
      </c>
      <c r="E129" s="26">
        <v>0</v>
      </c>
      <c r="L129" s="41"/>
      <c r="M129" s="41"/>
      <c r="N129" s="41"/>
      <c r="O129" s="41"/>
      <c r="P129" s="41"/>
      <c r="Q129" s="41"/>
    </row>
    <row r="130" spans="2:17" x14ac:dyDescent="0.2">
      <c r="B130" s="320" t="s">
        <v>289</v>
      </c>
      <c r="C130" s="320"/>
      <c r="D130" s="26">
        <v>0</v>
      </c>
      <c r="E130" s="26">
        <v>0</v>
      </c>
      <c r="G130" s="38"/>
      <c r="L130" s="41"/>
      <c r="M130" s="41"/>
      <c r="N130" s="41"/>
      <c r="O130" s="41"/>
      <c r="P130" s="41"/>
      <c r="Q130" s="41"/>
    </row>
    <row r="131" spans="2:17" x14ac:dyDescent="0.2">
      <c r="B131" s="321"/>
      <c r="C131" s="321"/>
      <c r="D131" s="322"/>
      <c r="E131" s="322"/>
      <c r="G131" s="38"/>
      <c r="L131" s="41"/>
      <c r="M131" s="41"/>
      <c r="N131" s="41"/>
      <c r="O131" s="41"/>
      <c r="P131" s="41"/>
      <c r="Q131" s="41"/>
    </row>
    <row r="132" spans="2:17" x14ac:dyDescent="0.2">
      <c r="B132" s="321"/>
      <c r="C132" s="321"/>
      <c r="G132" s="38"/>
      <c r="L132" s="41"/>
      <c r="M132" s="41"/>
      <c r="N132" s="41"/>
      <c r="O132" s="41"/>
      <c r="P132" s="41"/>
      <c r="Q132" s="41"/>
    </row>
    <row r="133" spans="2:17" ht="26.25" thickBot="1" x14ac:dyDescent="0.25">
      <c r="B133" s="319" t="s">
        <v>287</v>
      </c>
      <c r="C133" s="319"/>
      <c r="D133" s="323">
        <f>SUM(D126:D131)</f>
        <v>34750</v>
      </c>
      <c r="E133" s="323">
        <f>SUM(E126:E131)</f>
        <v>30863</v>
      </c>
      <c r="G133" s="38"/>
      <c r="L133" s="41"/>
      <c r="M133" s="41"/>
      <c r="N133" s="41"/>
      <c r="O133" s="41"/>
      <c r="P133" s="41"/>
      <c r="Q133" s="41"/>
    </row>
    <row r="134" spans="2:17" ht="13.5" thickTop="1" x14ac:dyDescent="0.2">
      <c r="G134" s="38"/>
      <c r="L134" s="41"/>
      <c r="M134" s="41"/>
      <c r="N134" s="41"/>
      <c r="O134" s="41"/>
      <c r="P134" s="41"/>
      <c r="Q134" s="41"/>
    </row>
    <row r="135" spans="2:17" x14ac:dyDescent="0.2">
      <c r="G135" s="38"/>
    </row>
    <row r="136" spans="2:17" x14ac:dyDescent="0.2">
      <c r="G136" s="38"/>
    </row>
    <row r="137" spans="2:17" x14ac:dyDescent="0.2">
      <c r="G137" s="38"/>
    </row>
    <row r="138" spans="2:17" x14ac:dyDescent="0.2">
      <c r="G138" s="38"/>
    </row>
    <row r="139" spans="2:17" x14ac:dyDescent="0.2">
      <c r="G139" s="38"/>
    </row>
    <row r="140" spans="2:17" x14ac:dyDescent="0.2">
      <c r="G140" s="38"/>
    </row>
    <row r="141" spans="2:17" x14ac:dyDescent="0.2">
      <c r="G141" s="38"/>
    </row>
    <row r="142" spans="2:17" x14ac:dyDescent="0.2">
      <c r="G142" s="38"/>
    </row>
    <row r="143" spans="2:17" x14ac:dyDescent="0.2">
      <c r="G143" s="38"/>
    </row>
    <row r="144" spans="2:17" x14ac:dyDescent="0.2">
      <c r="G144" s="38"/>
    </row>
    <row r="145" spans="7:7" x14ac:dyDescent="0.2">
      <c r="G145" s="38"/>
    </row>
    <row r="146" spans="7:7" x14ac:dyDescent="0.2">
      <c r="G146" s="38"/>
    </row>
    <row r="147" spans="7:7" x14ac:dyDescent="0.2">
      <c r="G147" s="38"/>
    </row>
    <row r="148" spans="7:7" x14ac:dyDescent="0.2">
      <c r="G148" s="38"/>
    </row>
    <row r="149" spans="7:7" x14ac:dyDescent="0.2">
      <c r="G149" s="38"/>
    </row>
    <row r="150" spans="7:7" x14ac:dyDescent="0.2">
      <c r="G150" s="220"/>
    </row>
  </sheetData>
  <mergeCells count="5">
    <mergeCell ref="B1:I1"/>
    <mergeCell ref="E3:F3"/>
    <mergeCell ref="G4:I4"/>
    <mergeCell ref="L3:Q3"/>
    <mergeCell ref="B120:C120"/>
  </mergeCells>
  <pageMargins left="0.75" right="0.75" top="1" bottom="1" header="0.5" footer="0.5"/>
  <pageSetup scale="61" orientation="portrait" r:id="rId1"/>
  <headerFooter>
    <oddFooter>Page &amp;P of &amp;N</oddFooter>
  </headerFooter>
  <rowBreaks count="1" manualBreakCount="1">
    <brk id="68" min="1" max="17" man="1"/>
  </rowBreaks>
  <colBreaks count="1" manualBreakCount="1">
    <brk id="9" max="10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2"/>
  <sheetViews>
    <sheetView topLeftCell="E40" zoomScale="93" zoomScaleNormal="93" workbookViewId="0">
      <selection activeCell="A152" sqref="A152:D162"/>
    </sheetView>
  </sheetViews>
  <sheetFormatPr defaultColWidth="9.140625" defaultRowHeight="12.75" x14ac:dyDescent="0.2"/>
  <cols>
    <col min="1" max="1" width="27.85546875" style="1" customWidth="1"/>
    <col min="2" max="2" width="13.28515625" style="26" customWidth="1"/>
    <col min="3" max="3" width="12.28515625" style="26" customWidth="1"/>
    <col min="4" max="4" width="13.28515625" style="26" customWidth="1"/>
    <col min="5" max="5" width="11.5703125" style="26" customWidth="1"/>
    <col min="6" max="6" width="19.140625" style="1" customWidth="1"/>
    <col min="7" max="8" width="17" style="1" customWidth="1"/>
    <col min="9" max="9" width="2.42578125" style="1" customWidth="1"/>
    <col min="10" max="10" width="25.140625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1:16" ht="23.25" x14ac:dyDescent="0.35">
      <c r="A1" s="446" t="s">
        <v>253</v>
      </c>
      <c r="B1" s="447"/>
      <c r="C1" s="447"/>
      <c r="D1" s="447"/>
      <c r="E1" s="447"/>
      <c r="F1" s="447"/>
      <c r="G1" s="447"/>
      <c r="H1" s="447"/>
      <c r="I1" s="34"/>
      <c r="J1" s="76"/>
      <c r="L1" s="34"/>
      <c r="M1" s="34"/>
      <c r="N1" s="34"/>
      <c r="O1" s="34"/>
    </row>
    <row r="2" spans="1:16" ht="24" thickBot="1" x14ac:dyDescent="0.4">
      <c r="A2" s="9"/>
      <c r="B2" s="21"/>
      <c r="C2" s="21"/>
      <c r="D2" s="21"/>
      <c r="E2" s="21"/>
      <c r="F2" s="9"/>
      <c r="G2" s="9"/>
      <c r="H2" s="93"/>
      <c r="I2" s="93"/>
      <c r="K2" s="34"/>
      <c r="L2" s="34"/>
      <c r="M2" s="34"/>
      <c r="N2" s="34"/>
      <c r="O2" s="34"/>
    </row>
    <row r="3" spans="1:16" ht="24" thickBot="1" x14ac:dyDescent="0.4">
      <c r="A3" s="9"/>
      <c r="B3" s="44" t="s">
        <v>33</v>
      </c>
      <c r="C3" s="45"/>
      <c r="D3" s="448" t="s">
        <v>161</v>
      </c>
      <c r="E3" s="449"/>
      <c r="F3" s="46"/>
      <c r="G3" s="46"/>
      <c r="H3" s="46"/>
      <c r="I3" s="46"/>
    </row>
    <row r="4" spans="1:16" ht="21" thickBot="1" x14ac:dyDescent="0.35">
      <c r="A4" s="10" t="s">
        <v>51</v>
      </c>
      <c r="B4" s="43" t="s">
        <v>32</v>
      </c>
      <c r="C4" s="43" t="s">
        <v>30</v>
      </c>
      <c r="D4" s="43" t="s">
        <v>32</v>
      </c>
      <c r="E4" s="43" t="s">
        <v>30</v>
      </c>
      <c r="F4" s="458" t="s">
        <v>38</v>
      </c>
      <c r="G4" s="459"/>
      <c r="H4" s="460"/>
      <c r="I4" s="90"/>
      <c r="J4" s="32"/>
      <c r="K4" s="221" t="s">
        <v>107</v>
      </c>
      <c r="L4" s="222"/>
      <c r="M4" s="223"/>
      <c r="N4" s="35"/>
      <c r="O4" s="35"/>
      <c r="P4" s="36"/>
    </row>
    <row r="5" spans="1:16" x14ac:dyDescent="0.2">
      <c r="A5" s="117"/>
      <c r="B5" s="23"/>
      <c r="C5" s="23"/>
      <c r="D5" s="23"/>
      <c r="E5" s="53"/>
      <c r="F5" s="85" t="s">
        <v>143</v>
      </c>
      <c r="G5" s="83" t="s">
        <v>190</v>
      </c>
      <c r="H5" s="57"/>
      <c r="I5" s="41"/>
      <c r="K5" s="37"/>
      <c r="L5" s="38"/>
      <c r="M5" s="38"/>
      <c r="N5" s="38"/>
      <c r="O5" s="38"/>
      <c r="P5" s="39"/>
    </row>
    <row r="6" spans="1:16" ht="13.5" thickBot="1" x14ac:dyDescent="0.25">
      <c r="A6" s="5" t="s">
        <v>193</v>
      </c>
      <c r="B6" s="205">
        <f>(F6*G6) +(F7*G7)</f>
        <v>13650</v>
      </c>
      <c r="C6" s="14">
        <v>0</v>
      </c>
      <c r="D6" s="14"/>
      <c r="E6" s="54"/>
      <c r="F6" s="132">
        <f>SUM(O15:O16)</f>
        <v>27</v>
      </c>
      <c r="G6" s="181">
        <f>O28</f>
        <v>150</v>
      </c>
      <c r="H6" s="59" t="s">
        <v>206</v>
      </c>
      <c r="I6" s="147"/>
      <c r="K6" s="40"/>
      <c r="L6" s="52"/>
      <c r="M6" s="55"/>
      <c r="N6" s="38"/>
      <c r="O6" s="38"/>
      <c r="P6" s="78"/>
    </row>
    <row r="7" spans="1:16" ht="13.5" thickBot="1" x14ac:dyDescent="0.25">
      <c r="A7" s="5" t="s">
        <v>219</v>
      </c>
      <c r="B7" s="196">
        <v>0</v>
      </c>
      <c r="C7" s="14">
        <v>0</v>
      </c>
      <c r="D7" s="14"/>
      <c r="E7" s="54"/>
      <c r="F7" s="132">
        <f>SUM(O17:O20)</f>
        <v>48</v>
      </c>
      <c r="G7" s="181">
        <f>O29</f>
        <v>200</v>
      </c>
      <c r="H7" s="59" t="s">
        <v>207</v>
      </c>
      <c r="I7" s="147"/>
      <c r="K7" s="40"/>
      <c r="L7" s="159" t="s">
        <v>47</v>
      </c>
      <c r="M7" s="160"/>
      <c r="N7" s="41"/>
      <c r="O7" s="41"/>
      <c r="P7" s="39"/>
    </row>
    <row r="8" spans="1:16" x14ac:dyDescent="0.2">
      <c r="A8" s="5" t="s">
        <v>192</v>
      </c>
      <c r="B8" s="196">
        <v>0</v>
      </c>
      <c r="C8" s="14">
        <v>0</v>
      </c>
      <c r="D8" s="196">
        <v>0</v>
      </c>
      <c r="E8" s="54"/>
      <c r="F8" s="94"/>
      <c r="G8" s="95"/>
      <c r="H8" s="59"/>
      <c r="I8" s="147"/>
      <c r="K8" s="40"/>
      <c r="L8" s="127"/>
      <c r="M8" s="145"/>
      <c r="N8" s="145"/>
      <c r="O8" s="41"/>
      <c r="P8" s="39"/>
    </row>
    <row r="9" spans="1:16" x14ac:dyDescent="0.2">
      <c r="A9" s="5" t="s">
        <v>240</v>
      </c>
      <c r="B9" s="196">
        <f>O22*3*40</f>
        <v>9000</v>
      </c>
      <c r="C9" s="14"/>
      <c r="D9" s="196">
        <f>B9*0.6</f>
        <v>5400</v>
      </c>
      <c r="E9" s="54"/>
      <c r="F9" s="193" t="s">
        <v>244</v>
      </c>
      <c r="G9" s="95"/>
      <c r="H9" s="59"/>
      <c r="I9" s="147"/>
      <c r="K9" s="40"/>
      <c r="L9" s="127"/>
      <c r="M9" s="145"/>
      <c r="N9" s="145"/>
      <c r="O9" s="41"/>
      <c r="P9" s="39"/>
    </row>
    <row r="10" spans="1:16" x14ac:dyDescent="0.2">
      <c r="A10" s="5" t="s">
        <v>195</v>
      </c>
      <c r="B10" s="196">
        <v>0</v>
      </c>
      <c r="C10" s="14">
        <v>0</v>
      </c>
      <c r="D10" s="196">
        <v>0</v>
      </c>
      <c r="E10" s="54"/>
      <c r="F10" s="193" t="s">
        <v>225</v>
      </c>
      <c r="G10" s="95"/>
      <c r="H10" s="59"/>
      <c r="I10" s="147"/>
      <c r="K10" s="40"/>
      <c r="L10" s="127"/>
      <c r="M10" s="145"/>
      <c r="N10" s="145"/>
      <c r="O10" s="41"/>
      <c r="P10" s="39"/>
    </row>
    <row r="11" spans="1:16" x14ac:dyDescent="0.2">
      <c r="A11" s="5" t="s">
        <v>223</v>
      </c>
      <c r="B11" s="196">
        <v>0</v>
      </c>
      <c r="C11" s="14">
        <v>0</v>
      </c>
      <c r="D11" s="196">
        <v>0</v>
      </c>
      <c r="E11" s="54"/>
      <c r="F11" s="193" t="s">
        <v>245</v>
      </c>
      <c r="G11" s="95"/>
      <c r="H11" s="59"/>
      <c r="I11" s="147"/>
      <c r="K11" s="40"/>
      <c r="L11" s="127"/>
      <c r="M11" s="145"/>
      <c r="N11" s="145"/>
      <c r="O11" s="41"/>
      <c r="P11" s="39"/>
    </row>
    <row r="12" spans="1:16" x14ac:dyDescent="0.2">
      <c r="A12" s="5" t="s">
        <v>223</v>
      </c>
      <c r="B12" s="196">
        <v>0</v>
      </c>
      <c r="C12" s="14">
        <v>0</v>
      </c>
      <c r="D12" s="196">
        <v>0</v>
      </c>
      <c r="E12" s="54"/>
      <c r="F12" s="62" t="s">
        <v>254</v>
      </c>
      <c r="G12" s="60"/>
      <c r="H12" s="61"/>
      <c r="I12" s="148"/>
      <c r="K12" s="40"/>
      <c r="L12" s="41"/>
      <c r="M12" s="42"/>
      <c r="N12" s="188" t="s">
        <v>174</v>
      </c>
      <c r="O12" s="188" t="s">
        <v>175</v>
      </c>
      <c r="P12" s="39"/>
    </row>
    <row r="13" spans="1:16" x14ac:dyDescent="0.2">
      <c r="A13" s="5"/>
      <c r="B13" s="129"/>
      <c r="C13" s="14"/>
      <c r="D13" s="129"/>
      <c r="E13" s="54"/>
      <c r="F13" s="62"/>
      <c r="G13" s="60"/>
      <c r="H13" s="61"/>
      <c r="I13" s="148"/>
      <c r="K13" s="40"/>
      <c r="L13" s="41"/>
      <c r="M13" s="42"/>
      <c r="N13" s="217" t="s">
        <v>234</v>
      </c>
      <c r="O13" s="217" t="s">
        <v>250</v>
      </c>
      <c r="P13" s="39"/>
    </row>
    <row r="14" spans="1:16" x14ac:dyDescent="0.2">
      <c r="A14" s="115" t="s">
        <v>164</v>
      </c>
      <c r="B14" s="14"/>
      <c r="C14" s="14"/>
      <c r="D14" s="196">
        <v>788</v>
      </c>
      <c r="E14" s="54">
        <v>0</v>
      </c>
      <c r="F14" s="62" t="s">
        <v>209</v>
      </c>
      <c r="G14" s="60"/>
      <c r="H14" s="61"/>
      <c r="I14" s="148"/>
      <c r="K14" s="40"/>
      <c r="L14" s="41"/>
      <c r="M14" s="42"/>
      <c r="N14" s="116"/>
      <c r="O14" s="116"/>
      <c r="P14" s="39"/>
    </row>
    <row r="15" spans="1:16" x14ac:dyDescent="0.2">
      <c r="A15" s="115" t="s">
        <v>220</v>
      </c>
      <c r="B15" s="14"/>
      <c r="C15" s="14"/>
      <c r="D15" s="196">
        <v>50</v>
      </c>
      <c r="E15" s="54">
        <v>0</v>
      </c>
      <c r="F15" s="62"/>
      <c r="G15" s="66"/>
      <c r="H15" s="67"/>
      <c r="I15" s="145"/>
      <c r="K15" s="40"/>
      <c r="L15" s="41"/>
      <c r="M15" s="42" t="s">
        <v>108</v>
      </c>
      <c r="N15" s="80">
        <v>11</v>
      </c>
      <c r="O15" s="80">
        <v>11</v>
      </c>
      <c r="P15" s="88">
        <v>2</v>
      </c>
    </row>
    <row r="16" spans="1:16" x14ac:dyDescent="0.2">
      <c r="A16" s="5" t="s">
        <v>196</v>
      </c>
      <c r="B16" s="14"/>
      <c r="C16" s="14"/>
      <c r="D16" s="196">
        <v>0</v>
      </c>
      <c r="E16" s="54">
        <v>0</v>
      </c>
      <c r="F16" s="69" t="s">
        <v>158</v>
      </c>
      <c r="G16" s="70"/>
      <c r="H16" s="67"/>
      <c r="I16" s="145"/>
      <c r="K16" s="40"/>
      <c r="L16" s="41"/>
      <c r="M16" s="42" t="s">
        <v>109</v>
      </c>
      <c r="N16" s="80">
        <v>16</v>
      </c>
      <c r="O16" s="80">
        <v>16</v>
      </c>
      <c r="P16" s="88">
        <v>2</v>
      </c>
    </row>
    <row r="17" spans="1:16" x14ac:dyDescent="0.2">
      <c r="A17" s="144" t="s">
        <v>246</v>
      </c>
      <c r="B17" s="14"/>
      <c r="C17" s="14"/>
      <c r="D17" s="196">
        <f>15*25</f>
        <v>375</v>
      </c>
      <c r="E17" s="54">
        <v>0</v>
      </c>
      <c r="F17" s="69" t="s">
        <v>247</v>
      </c>
      <c r="G17" s="70"/>
      <c r="H17" s="67"/>
      <c r="I17" s="145"/>
      <c r="K17" s="40"/>
      <c r="L17" s="41"/>
      <c r="M17" s="42" t="s">
        <v>110</v>
      </c>
      <c r="N17" s="80">
        <v>14</v>
      </c>
      <c r="O17" s="80">
        <v>17</v>
      </c>
      <c r="P17" s="88">
        <v>3</v>
      </c>
    </row>
    <row r="18" spans="1:16" x14ac:dyDescent="0.2">
      <c r="A18" s="13"/>
      <c r="B18" s="16"/>
      <c r="C18" s="16"/>
      <c r="D18" s="130"/>
      <c r="E18" s="54"/>
      <c r="F18" s="65"/>
      <c r="G18" s="60"/>
      <c r="H18" s="61"/>
      <c r="I18" s="148"/>
      <c r="K18" s="40"/>
      <c r="L18" s="42"/>
      <c r="M18" s="42" t="s">
        <v>111</v>
      </c>
      <c r="N18" s="80">
        <v>8</v>
      </c>
      <c r="O18" s="218">
        <v>12</v>
      </c>
      <c r="P18" s="88">
        <v>4</v>
      </c>
    </row>
    <row r="19" spans="1:16" x14ac:dyDescent="0.2">
      <c r="A19" s="115" t="s">
        <v>171</v>
      </c>
      <c r="B19" s="16"/>
      <c r="C19" s="16"/>
      <c r="D19" s="196">
        <v>0</v>
      </c>
      <c r="E19" s="54">
        <v>0</v>
      </c>
      <c r="F19" s="62" t="s">
        <v>197</v>
      </c>
      <c r="G19" s="56"/>
      <c r="H19" s="61"/>
      <c r="I19" s="148"/>
      <c r="K19" s="40"/>
      <c r="L19" s="42"/>
      <c r="M19" s="42" t="s">
        <v>112</v>
      </c>
      <c r="N19" s="80">
        <v>13</v>
      </c>
      <c r="O19" s="80">
        <v>12</v>
      </c>
      <c r="P19" s="88">
        <v>4</v>
      </c>
    </row>
    <row r="20" spans="1:16" x14ac:dyDescent="0.2">
      <c r="A20" s="115" t="s">
        <v>157</v>
      </c>
      <c r="B20" s="16"/>
      <c r="C20" s="16"/>
      <c r="D20" s="196">
        <v>0</v>
      </c>
      <c r="E20" s="54">
        <v>0</v>
      </c>
      <c r="F20" s="62" t="s">
        <v>186</v>
      </c>
      <c r="G20" s="70"/>
      <c r="H20" s="57"/>
      <c r="I20" s="41"/>
      <c r="K20" s="40"/>
      <c r="L20" s="42"/>
      <c r="M20" s="42" t="s">
        <v>113</v>
      </c>
      <c r="N20" s="111">
        <v>9</v>
      </c>
      <c r="O20" s="219">
        <v>7</v>
      </c>
      <c r="P20" s="88">
        <v>2</v>
      </c>
    </row>
    <row r="21" spans="1:16" x14ac:dyDescent="0.2">
      <c r="A21" s="115"/>
      <c r="B21" s="14"/>
      <c r="C21" s="14"/>
      <c r="D21" s="129"/>
      <c r="E21" s="54"/>
      <c r="F21" s="194"/>
      <c r="G21" s="66"/>
      <c r="H21" s="195"/>
      <c r="I21" s="52"/>
      <c r="K21" s="40"/>
      <c r="L21" s="42"/>
      <c r="M21" s="42"/>
      <c r="N21" s="110"/>
      <c r="O21" s="110"/>
      <c r="P21" s="39"/>
    </row>
    <row r="22" spans="1:16" ht="13.5" thickBot="1" x14ac:dyDescent="0.25">
      <c r="A22" s="115" t="s">
        <v>227</v>
      </c>
      <c r="B22" s="14"/>
      <c r="C22" s="14"/>
      <c r="D22" s="196">
        <v>0</v>
      </c>
      <c r="E22" s="54">
        <v>0</v>
      </c>
      <c r="F22" s="194" t="s">
        <v>248</v>
      </c>
      <c r="G22" s="116"/>
      <c r="H22" s="195"/>
      <c r="I22" s="41"/>
      <c r="K22" s="40"/>
      <c r="L22" s="42"/>
      <c r="M22" s="42" t="s">
        <v>122</v>
      </c>
      <c r="N22" s="126">
        <f>SUM(N15:N20)</f>
        <v>71</v>
      </c>
      <c r="O22" s="126">
        <f>SUM(O15:O20)</f>
        <v>75</v>
      </c>
      <c r="P22" s="39"/>
    </row>
    <row r="23" spans="1:16" ht="13.5" thickTop="1" x14ac:dyDescent="0.2">
      <c r="A23" s="5" t="s">
        <v>169</v>
      </c>
      <c r="B23" s="196">
        <v>0</v>
      </c>
      <c r="C23" s="14">
        <v>0</v>
      </c>
      <c r="D23" s="14"/>
      <c r="E23" s="54"/>
      <c r="F23" s="69" t="s">
        <v>228</v>
      </c>
      <c r="G23" s="66"/>
      <c r="H23" s="67"/>
      <c r="I23" s="145"/>
      <c r="K23" s="40"/>
      <c r="L23" s="141"/>
      <c r="M23" s="141"/>
      <c r="N23" s="141"/>
      <c r="O23" s="141"/>
      <c r="P23" s="39"/>
    </row>
    <row r="24" spans="1:16" x14ac:dyDescent="0.2">
      <c r="A24" s="2"/>
      <c r="B24" s="23"/>
      <c r="C24" s="23"/>
      <c r="D24" s="23"/>
      <c r="E24" s="23"/>
      <c r="F24" s="131"/>
      <c r="G24" s="56"/>
      <c r="H24" s="57"/>
      <c r="I24" s="41"/>
      <c r="K24" s="40"/>
      <c r="L24" s="141"/>
      <c r="M24" s="141"/>
      <c r="N24" s="141"/>
      <c r="O24" s="141"/>
      <c r="P24" s="39"/>
    </row>
    <row r="25" spans="1:16" ht="25.5" x14ac:dyDescent="0.2">
      <c r="A25" s="5" t="s">
        <v>226</v>
      </c>
      <c r="B25" s="14"/>
      <c r="C25" s="14"/>
      <c r="D25" s="205">
        <f>P47</f>
        <v>5136</v>
      </c>
      <c r="E25" s="54">
        <v>0</v>
      </c>
      <c r="F25" s="62" t="s">
        <v>170</v>
      </c>
      <c r="G25" s="66"/>
      <c r="H25" s="67"/>
      <c r="I25" s="145"/>
      <c r="K25" s="40"/>
      <c r="L25" s="141"/>
      <c r="M25" s="141"/>
      <c r="N25" s="141"/>
      <c r="O25" s="141"/>
      <c r="P25" s="39"/>
    </row>
    <row r="26" spans="1:16" ht="13.5" thickBot="1" x14ac:dyDescent="0.25">
      <c r="A26" s="5" t="s">
        <v>169</v>
      </c>
      <c r="B26" s="205">
        <f>N44*O50</f>
        <v>3600</v>
      </c>
      <c r="C26" s="14">
        <v>0</v>
      </c>
      <c r="D26" s="14"/>
      <c r="E26" s="54"/>
      <c r="F26" s="62" t="s">
        <v>170</v>
      </c>
      <c r="G26" s="58"/>
      <c r="H26" s="67"/>
      <c r="I26" s="145"/>
      <c r="K26" s="40"/>
      <c r="L26" s="42"/>
      <c r="M26" s="141"/>
      <c r="N26" s="141"/>
      <c r="O26" s="141"/>
      <c r="P26" s="39"/>
    </row>
    <row r="27" spans="1:16" ht="13.5" thickBot="1" x14ac:dyDescent="0.25">
      <c r="A27" s="5"/>
      <c r="B27" s="14"/>
      <c r="C27" s="14"/>
      <c r="D27" s="14"/>
      <c r="E27" s="54"/>
      <c r="F27" s="62"/>
      <c r="G27" s="66"/>
      <c r="H27" s="67"/>
      <c r="I27" s="145"/>
      <c r="K27" s="40"/>
      <c r="L27" s="159" t="s">
        <v>176</v>
      </c>
      <c r="M27" s="161"/>
      <c r="N27" s="38"/>
      <c r="O27" s="41"/>
      <c r="P27" s="39"/>
    </row>
    <row r="28" spans="1:16" ht="38.25" x14ac:dyDescent="0.2">
      <c r="A28" s="144" t="s">
        <v>221</v>
      </c>
      <c r="B28" s="14"/>
      <c r="C28" s="14"/>
      <c r="D28" s="196">
        <f>15*45</f>
        <v>675</v>
      </c>
      <c r="E28" s="54">
        <v>0</v>
      </c>
      <c r="F28" s="69" t="s">
        <v>198</v>
      </c>
      <c r="G28" s="70"/>
      <c r="H28" s="71"/>
      <c r="I28" s="52"/>
      <c r="K28" s="40"/>
      <c r="L28" s="42"/>
      <c r="M28" s="42" t="s">
        <v>204</v>
      </c>
      <c r="N28" s="207"/>
      <c r="O28" s="79">
        <v>150</v>
      </c>
      <c r="P28" s="184" t="s">
        <v>200</v>
      </c>
    </row>
    <row r="29" spans="1:16" x14ac:dyDescent="0.2">
      <c r="A29" s="144" t="s">
        <v>212</v>
      </c>
      <c r="B29" s="14"/>
      <c r="C29" s="14"/>
      <c r="D29" s="196">
        <f>750*1</f>
        <v>750</v>
      </c>
      <c r="E29" s="54">
        <v>0</v>
      </c>
      <c r="F29" s="62" t="s">
        <v>262</v>
      </c>
      <c r="G29" s="63"/>
      <c r="H29" s="64"/>
      <c r="I29" s="52"/>
      <c r="K29" s="40"/>
      <c r="L29" s="42"/>
      <c r="M29" s="42" t="s">
        <v>205</v>
      </c>
      <c r="N29" s="207"/>
      <c r="O29" s="79">
        <v>200</v>
      </c>
      <c r="P29" s="185"/>
    </row>
    <row r="30" spans="1:16" x14ac:dyDescent="0.2">
      <c r="A30" s="144" t="s">
        <v>208</v>
      </c>
      <c r="B30" s="14"/>
      <c r="C30" s="14"/>
      <c r="D30" s="196">
        <v>0</v>
      </c>
      <c r="E30" s="54">
        <v>0</v>
      </c>
      <c r="F30" s="62"/>
      <c r="G30" s="63"/>
      <c r="H30" s="64"/>
      <c r="I30" s="52"/>
      <c r="K30" s="40"/>
      <c r="L30" s="42"/>
      <c r="M30" s="42"/>
      <c r="N30" s="55"/>
      <c r="O30" s="180"/>
      <c r="P30" s="185"/>
    </row>
    <row r="31" spans="1:16" x14ac:dyDescent="0.2">
      <c r="A31" s="5" t="s">
        <v>14</v>
      </c>
      <c r="B31" s="14"/>
      <c r="C31" s="14"/>
      <c r="D31" s="196">
        <v>300</v>
      </c>
      <c r="E31" s="54">
        <v>0</v>
      </c>
      <c r="F31" s="69" t="s">
        <v>211</v>
      </c>
      <c r="G31" s="70"/>
      <c r="H31" s="71"/>
      <c r="I31" s="52"/>
      <c r="K31" s="40"/>
      <c r="L31" s="42"/>
      <c r="M31" s="42"/>
      <c r="N31" s="55"/>
      <c r="O31" s="180"/>
      <c r="P31" s="185"/>
    </row>
    <row r="32" spans="1:16" x14ac:dyDescent="0.2">
      <c r="A32" s="5" t="s">
        <v>224</v>
      </c>
      <c r="B32" s="14"/>
      <c r="C32" s="14"/>
      <c r="D32" s="196">
        <v>0</v>
      </c>
      <c r="E32" s="54">
        <v>0</v>
      </c>
      <c r="F32" s="69"/>
      <c r="G32" s="70"/>
      <c r="H32" s="71"/>
      <c r="I32" s="52"/>
      <c r="K32" s="40"/>
      <c r="L32" s="42"/>
      <c r="M32" s="42"/>
      <c r="N32" s="55"/>
      <c r="O32" s="180"/>
      <c r="P32" s="185"/>
    </row>
    <row r="33" spans="1:16" ht="13.5" thickBot="1" x14ac:dyDescent="0.25">
      <c r="A33" s="13" t="s">
        <v>265</v>
      </c>
      <c r="B33" s="14"/>
      <c r="C33" s="14"/>
      <c r="D33" s="196">
        <v>350</v>
      </c>
      <c r="E33" s="54"/>
      <c r="F33" s="69" t="s">
        <v>266</v>
      </c>
      <c r="G33" s="70"/>
      <c r="H33" s="71"/>
      <c r="I33" s="52"/>
      <c r="K33" s="40"/>
      <c r="L33" s="42"/>
      <c r="M33" s="42"/>
      <c r="N33" s="55"/>
      <c r="O33" s="180"/>
      <c r="P33" s="185"/>
    </row>
    <row r="34" spans="1:16" ht="13.5" thickBot="1" x14ac:dyDescent="0.25">
      <c r="A34" s="5" t="s">
        <v>22</v>
      </c>
      <c r="B34" s="14"/>
      <c r="C34" s="14"/>
      <c r="D34" s="196">
        <v>300</v>
      </c>
      <c r="E34" s="54">
        <v>0</v>
      </c>
      <c r="F34" s="62" t="s">
        <v>187</v>
      </c>
      <c r="G34" s="70"/>
      <c r="H34" s="71"/>
      <c r="I34" s="52"/>
      <c r="K34" s="40"/>
      <c r="L34" s="159" t="s">
        <v>177</v>
      </c>
      <c r="M34" s="162"/>
      <c r="N34" s="41"/>
      <c r="O34" s="41"/>
      <c r="P34" s="39"/>
    </row>
    <row r="35" spans="1:16" x14ac:dyDescent="0.2">
      <c r="A35" s="5" t="s">
        <v>194</v>
      </c>
      <c r="B35" s="14"/>
      <c r="C35" s="14"/>
      <c r="D35" s="196">
        <v>0</v>
      </c>
      <c r="E35" s="54">
        <v>0</v>
      </c>
      <c r="F35" s="62"/>
      <c r="G35" s="70"/>
      <c r="H35" s="71"/>
      <c r="I35" s="52"/>
      <c r="K35" s="40"/>
      <c r="L35" s="41"/>
      <c r="M35" s="41"/>
      <c r="N35" s="208" t="s">
        <v>117</v>
      </c>
      <c r="O35" s="209"/>
      <c r="P35" s="210"/>
    </row>
    <row r="36" spans="1:16" x14ac:dyDescent="0.2">
      <c r="A36" s="5" t="s">
        <v>214</v>
      </c>
      <c r="B36" s="14"/>
      <c r="C36" s="14"/>
      <c r="D36" s="196">
        <f>60*20</f>
        <v>1200</v>
      </c>
      <c r="E36" s="54">
        <v>0</v>
      </c>
      <c r="F36" s="62" t="s">
        <v>249</v>
      </c>
      <c r="G36" s="63"/>
      <c r="H36" s="64"/>
      <c r="I36" s="52"/>
      <c r="K36" s="40"/>
      <c r="L36" s="41"/>
      <c r="M36" s="41"/>
      <c r="N36" s="206" t="s">
        <v>242</v>
      </c>
      <c r="O36" s="206" t="s">
        <v>166</v>
      </c>
      <c r="P36" s="211" t="s">
        <v>122</v>
      </c>
    </row>
    <row r="37" spans="1:16" ht="15" x14ac:dyDescent="0.35">
      <c r="A37" s="5"/>
      <c r="B37" s="14"/>
      <c r="C37" s="14"/>
      <c r="D37" s="196"/>
      <c r="E37" s="54"/>
      <c r="F37" s="62"/>
      <c r="G37" s="70"/>
      <c r="H37" s="71"/>
      <c r="I37" s="52"/>
      <c r="K37" s="40"/>
      <c r="L37" s="41"/>
      <c r="M37" s="146" t="s">
        <v>165</v>
      </c>
      <c r="N37" s="183" t="s">
        <v>243</v>
      </c>
      <c r="O37" s="183" t="s">
        <v>167</v>
      </c>
      <c r="P37" s="212" t="s">
        <v>168</v>
      </c>
    </row>
    <row r="38" spans="1:16" x14ac:dyDescent="0.2">
      <c r="A38" s="5" t="s">
        <v>213</v>
      </c>
      <c r="B38" s="14"/>
      <c r="C38" s="14"/>
      <c r="D38" s="196">
        <f>26*12</f>
        <v>312</v>
      </c>
      <c r="E38" s="54">
        <v>0</v>
      </c>
      <c r="F38" s="62" t="s">
        <v>258</v>
      </c>
      <c r="G38" s="63"/>
      <c r="H38" s="64"/>
      <c r="I38" s="52"/>
      <c r="K38" s="40"/>
      <c r="L38" s="90">
        <f>O15</f>
        <v>11</v>
      </c>
      <c r="M38" s="42" t="s">
        <v>108</v>
      </c>
      <c r="N38" s="142">
        <v>0</v>
      </c>
      <c r="O38" s="143">
        <v>0</v>
      </c>
      <c r="P38" s="124">
        <f t="shared" ref="P38:P39" si="0">N38*O38</f>
        <v>0</v>
      </c>
    </row>
    <row r="39" spans="1:16" x14ac:dyDescent="0.2">
      <c r="A39" s="5" t="s">
        <v>210</v>
      </c>
      <c r="B39" s="14"/>
      <c r="C39" s="14"/>
      <c r="D39" s="196">
        <v>159</v>
      </c>
      <c r="E39" s="54">
        <v>0</v>
      </c>
      <c r="F39" s="62" t="s">
        <v>217</v>
      </c>
      <c r="G39" s="70"/>
      <c r="H39" s="71"/>
      <c r="I39" s="52"/>
      <c r="K39" s="40"/>
      <c r="L39" s="90">
        <f t="shared" ref="L39:L43" si="1">O16</f>
        <v>16</v>
      </c>
      <c r="M39" s="42" t="s">
        <v>109</v>
      </c>
      <c r="N39" s="142">
        <v>0</v>
      </c>
      <c r="O39" s="143">
        <v>0</v>
      </c>
      <c r="P39" s="124">
        <f t="shared" si="0"/>
        <v>0</v>
      </c>
    </row>
    <row r="40" spans="1:16" x14ac:dyDescent="0.2">
      <c r="A40" s="33" t="s">
        <v>106</v>
      </c>
      <c r="B40" s="14"/>
      <c r="C40" s="14"/>
      <c r="D40" s="196">
        <v>275</v>
      </c>
      <c r="E40" s="54">
        <v>0</v>
      </c>
      <c r="F40" s="69"/>
      <c r="G40" s="70"/>
      <c r="H40" s="71"/>
      <c r="I40" s="52"/>
      <c r="K40" s="40"/>
      <c r="L40" s="90">
        <f t="shared" si="1"/>
        <v>17</v>
      </c>
      <c r="M40" s="42" t="s">
        <v>110</v>
      </c>
      <c r="N40" s="142">
        <f>O17</f>
        <v>17</v>
      </c>
      <c r="O40" s="133">
        <f>44+44+19</f>
        <v>107</v>
      </c>
      <c r="P40" s="124">
        <f>N40*O40</f>
        <v>1819</v>
      </c>
    </row>
    <row r="41" spans="1:16" x14ac:dyDescent="0.2">
      <c r="A41" s="5" t="s">
        <v>162</v>
      </c>
      <c r="B41" s="14"/>
      <c r="C41" s="14"/>
      <c r="D41" s="129">
        <v>10</v>
      </c>
      <c r="E41" s="54">
        <v>0</v>
      </c>
      <c r="F41" s="69" t="s">
        <v>215</v>
      </c>
      <c r="G41" s="58"/>
      <c r="H41" s="57"/>
      <c r="I41" s="41"/>
      <c r="K41" s="40"/>
      <c r="L41" s="90">
        <f t="shared" si="1"/>
        <v>12</v>
      </c>
      <c r="M41" s="42" t="s">
        <v>111</v>
      </c>
      <c r="N41" s="142">
        <f>O18</f>
        <v>12</v>
      </c>
      <c r="O41" s="143">
        <f t="shared" ref="O41:O43" si="2">O40</f>
        <v>107</v>
      </c>
      <c r="P41" s="124">
        <f t="shared" ref="P41:P43" si="3">N41*O41</f>
        <v>1284</v>
      </c>
    </row>
    <row r="42" spans="1:16" x14ac:dyDescent="0.2">
      <c r="A42" s="5" t="s">
        <v>2</v>
      </c>
      <c r="B42" s="14"/>
      <c r="C42" s="14"/>
      <c r="D42" s="196">
        <v>150</v>
      </c>
      <c r="E42" s="54">
        <v>0</v>
      </c>
      <c r="F42" s="69"/>
      <c r="G42" s="56"/>
      <c r="H42" s="57"/>
      <c r="I42" s="41"/>
      <c r="K42" s="40"/>
      <c r="L42" s="90">
        <f t="shared" si="1"/>
        <v>12</v>
      </c>
      <c r="M42" s="42" t="s">
        <v>112</v>
      </c>
      <c r="N42" s="142">
        <f>O19</f>
        <v>12</v>
      </c>
      <c r="O42" s="143">
        <f t="shared" si="2"/>
        <v>107</v>
      </c>
      <c r="P42" s="124">
        <f t="shared" si="3"/>
        <v>1284</v>
      </c>
    </row>
    <row r="43" spans="1:16" x14ac:dyDescent="0.2">
      <c r="A43" s="5" t="s">
        <v>3</v>
      </c>
      <c r="B43" s="14"/>
      <c r="C43" s="14"/>
      <c r="D43" s="196">
        <v>50</v>
      </c>
      <c r="E43" s="54">
        <v>0</v>
      </c>
      <c r="F43" s="69"/>
      <c r="G43" s="58"/>
      <c r="H43" s="59"/>
      <c r="I43" s="147"/>
      <c r="K43" s="40"/>
      <c r="L43" s="90">
        <f t="shared" si="1"/>
        <v>7</v>
      </c>
      <c r="M43" s="42" t="s">
        <v>113</v>
      </c>
      <c r="N43" s="203">
        <f>O20</f>
        <v>7</v>
      </c>
      <c r="O43" s="143">
        <f t="shared" si="2"/>
        <v>107</v>
      </c>
      <c r="P43" s="125">
        <f t="shared" si="3"/>
        <v>749</v>
      </c>
    </row>
    <row r="44" spans="1:16" x14ac:dyDescent="0.2">
      <c r="A44" s="5" t="s">
        <v>4</v>
      </c>
      <c r="B44" s="14"/>
      <c r="C44" s="14"/>
      <c r="D44" s="129">
        <v>0</v>
      </c>
      <c r="E44" s="54">
        <v>0</v>
      </c>
      <c r="F44" s="69" t="s">
        <v>255</v>
      </c>
      <c r="G44" s="70"/>
      <c r="H44" s="71"/>
      <c r="I44" s="52"/>
      <c r="K44" s="40"/>
      <c r="L44" s="41"/>
      <c r="M44" s="42"/>
      <c r="N44" s="188">
        <f>SUM(N38:N43)</f>
        <v>48</v>
      </c>
      <c r="O44" s="143"/>
      <c r="P44" s="124">
        <f>SUM(P38:P43)</f>
        <v>5136</v>
      </c>
    </row>
    <row r="45" spans="1:16" x14ac:dyDescent="0.2">
      <c r="A45" s="18"/>
      <c r="B45" s="14"/>
      <c r="C45" s="14"/>
      <c r="D45" s="129"/>
      <c r="E45" s="54"/>
      <c r="F45" s="69"/>
      <c r="G45" s="70"/>
      <c r="H45" s="71"/>
      <c r="I45" s="52"/>
      <c r="K45" s="40"/>
      <c r="L45" s="41"/>
      <c r="M45" s="42"/>
      <c r="N45" s="123"/>
      <c r="O45" s="123"/>
      <c r="P45" s="124"/>
    </row>
    <row r="46" spans="1:16" x14ac:dyDescent="0.2">
      <c r="A46" s="144" t="s">
        <v>11</v>
      </c>
      <c r="B46" s="14"/>
      <c r="C46" s="14"/>
      <c r="D46" s="196">
        <v>0</v>
      </c>
      <c r="E46" s="54">
        <v>0</v>
      </c>
      <c r="F46" s="68" t="s">
        <v>115</v>
      </c>
      <c r="G46" s="63"/>
      <c r="H46" s="64"/>
      <c r="I46" s="149"/>
      <c r="K46" s="40"/>
      <c r="L46" s="41"/>
      <c r="M46" s="42" t="s">
        <v>203</v>
      </c>
      <c r="N46" s="191">
        <v>0</v>
      </c>
      <c r="O46" s="189">
        <f>O43</f>
        <v>107</v>
      </c>
      <c r="P46" s="124">
        <f t="shared" ref="P46" si="4">N46*O46</f>
        <v>0</v>
      </c>
    </row>
    <row r="47" spans="1:16" ht="13.5" thickBot="1" x14ac:dyDescent="0.25">
      <c r="A47" s="5"/>
      <c r="B47" s="14"/>
      <c r="C47" s="14"/>
      <c r="D47" s="129"/>
      <c r="E47" s="54"/>
      <c r="F47" s="68"/>
      <c r="G47" s="63"/>
      <c r="H47" s="64"/>
      <c r="I47" s="149"/>
      <c r="K47" s="40"/>
      <c r="L47" s="41"/>
      <c r="M47" s="41"/>
      <c r="N47" s="192">
        <f>SUM(N44:N46)</f>
        <v>48</v>
      </c>
      <c r="O47" s="123"/>
      <c r="P47" s="190">
        <f>SUM(P44:P46)</f>
        <v>5136</v>
      </c>
    </row>
    <row r="48" spans="1:16" ht="13.5" thickTop="1" x14ac:dyDescent="0.2">
      <c r="A48" s="5"/>
      <c r="B48" s="14"/>
      <c r="C48" s="14"/>
      <c r="D48" s="129"/>
      <c r="E48" s="54"/>
      <c r="F48" s="68"/>
      <c r="G48" s="63"/>
      <c r="H48" s="64"/>
      <c r="I48" s="149"/>
      <c r="K48" s="40"/>
      <c r="L48" s="41"/>
      <c r="M48" s="41"/>
      <c r="N48" s="41"/>
      <c r="O48" s="41"/>
      <c r="P48" s="39"/>
    </row>
    <row r="49" spans="1:17" x14ac:dyDescent="0.2">
      <c r="A49" s="5" t="s">
        <v>42</v>
      </c>
      <c r="B49" s="14"/>
      <c r="C49" s="14"/>
      <c r="D49" s="196">
        <v>2000</v>
      </c>
      <c r="E49" s="54">
        <v>0</v>
      </c>
      <c r="F49" s="69"/>
      <c r="G49" s="63"/>
      <c r="H49" s="64"/>
      <c r="I49" s="149"/>
      <c r="K49" s="40"/>
      <c r="L49" s="41"/>
      <c r="M49" s="41"/>
      <c r="N49" s="41"/>
      <c r="O49" s="41"/>
      <c r="P49" s="39"/>
    </row>
    <row r="50" spans="1:17" x14ac:dyDescent="0.2">
      <c r="A50" s="115" t="s">
        <v>172</v>
      </c>
      <c r="B50" s="14"/>
      <c r="C50" s="14"/>
      <c r="D50" s="196">
        <f>1*2*100</f>
        <v>200</v>
      </c>
      <c r="E50" s="54">
        <v>0</v>
      </c>
      <c r="F50" s="62" t="s">
        <v>263</v>
      </c>
      <c r="G50" s="70"/>
      <c r="H50" s="71"/>
      <c r="I50" s="52"/>
      <c r="K50" s="37"/>
      <c r="L50" s="41"/>
      <c r="M50" s="38" t="s">
        <v>218</v>
      </c>
      <c r="N50" s="41"/>
      <c r="O50" s="133">
        <v>75</v>
      </c>
      <c r="P50" s="39"/>
    </row>
    <row r="51" spans="1:17" x14ac:dyDescent="0.2">
      <c r="A51" s="128" t="s">
        <v>163</v>
      </c>
      <c r="B51" s="14"/>
      <c r="C51" s="14"/>
      <c r="D51" s="196">
        <v>400</v>
      </c>
      <c r="E51" s="54">
        <v>0</v>
      </c>
      <c r="F51" s="68" t="s">
        <v>116</v>
      </c>
      <c r="G51" s="56"/>
      <c r="H51" s="57"/>
      <c r="I51" s="41"/>
      <c r="K51" s="37"/>
      <c r="L51" s="41"/>
      <c r="M51" s="41"/>
      <c r="N51" s="41"/>
      <c r="O51" s="41"/>
      <c r="P51" s="39"/>
    </row>
    <row r="52" spans="1:17" x14ac:dyDescent="0.2">
      <c r="A52" s="5" t="s">
        <v>173</v>
      </c>
      <c r="B52" s="14"/>
      <c r="C52" s="14"/>
      <c r="D52" s="196">
        <v>500</v>
      </c>
      <c r="E52" s="54">
        <v>0</v>
      </c>
      <c r="F52" s="68"/>
      <c r="G52" s="70"/>
      <c r="H52" s="71"/>
      <c r="I52" s="52"/>
      <c r="K52" s="37"/>
      <c r="L52" s="41"/>
      <c r="M52" s="41"/>
      <c r="N52" s="41"/>
      <c r="O52" s="41"/>
      <c r="P52" s="39"/>
    </row>
    <row r="53" spans="1:17" x14ac:dyDescent="0.2">
      <c r="A53" s="144" t="s">
        <v>185</v>
      </c>
      <c r="B53" s="14"/>
      <c r="C53" s="14"/>
      <c r="D53" s="196">
        <v>100</v>
      </c>
      <c r="E53" s="54">
        <v>0</v>
      </c>
      <c r="F53" s="68"/>
      <c r="G53" s="70"/>
      <c r="H53" s="71"/>
      <c r="I53" s="52"/>
      <c r="K53" s="37"/>
      <c r="L53" s="41"/>
      <c r="M53" s="41"/>
      <c r="N53" s="41"/>
      <c r="O53" s="41"/>
      <c r="P53" s="39"/>
    </row>
    <row r="54" spans="1:17" ht="13.5" thickBot="1" x14ac:dyDescent="0.25">
      <c r="K54" s="37"/>
      <c r="L54" s="41"/>
      <c r="M54" s="41"/>
      <c r="N54" s="41"/>
      <c r="O54" s="41"/>
      <c r="P54" s="39"/>
    </row>
    <row r="55" spans="1:17" ht="13.5" thickBot="1" x14ac:dyDescent="0.25">
      <c r="A55" s="199" t="s">
        <v>160</v>
      </c>
      <c r="B55" s="14"/>
      <c r="C55" s="14"/>
      <c r="D55" s="14"/>
      <c r="E55" s="54"/>
      <c r="F55" s="69" t="s">
        <v>125</v>
      </c>
      <c r="G55" s="70"/>
      <c r="H55" s="137">
        <f>O68</f>
        <v>200</v>
      </c>
      <c r="I55" s="150"/>
      <c r="K55" s="37"/>
      <c r="L55" s="159" t="s">
        <v>159</v>
      </c>
      <c r="M55" s="163"/>
      <c r="N55" s="164"/>
      <c r="O55" s="164"/>
      <c r="P55" s="160"/>
    </row>
    <row r="56" spans="1:17" ht="22.5" customHeight="1" x14ac:dyDescent="0.2">
      <c r="A56" s="29"/>
      <c r="B56" s="14"/>
      <c r="C56" s="14"/>
      <c r="D56" s="14"/>
      <c r="E56" s="54"/>
      <c r="F56" s="82" t="s">
        <v>126</v>
      </c>
      <c r="G56" s="83" t="s">
        <v>189</v>
      </c>
      <c r="H56" s="84" t="s">
        <v>191</v>
      </c>
      <c r="I56" s="151"/>
      <c r="K56" s="37"/>
      <c r="L56" s="41"/>
      <c r="M56" s="41"/>
      <c r="N56" s="41"/>
      <c r="O56" s="41"/>
      <c r="P56" s="49" t="s">
        <v>122</v>
      </c>
    </row>
    <row r="57" spans="1:17" x14ac:dyDescent="0.2">
      <c r="A57" s="5" t="s">
        <v>127</v>
      </c>
      <c r="B57" s="14"/>
      <c r="C57" s="14"/>
      <c r="D57" s="205">
        <f t="shared" ref="D57:D60" si="5">$H$55*H57</f>
        <v>1400</v>
      </c>
      <c r="E57" s="54">
        <v>0</v>
      </c>
      <c r="F57" s="132">
        <f t="shared" ref="F57:H62" si="6">N60</f>
        <v>11</v>
      </c>
      <c r="G57" s="135">
        <f t="shared" si="6"/>
        <v>5</v>
      </c>
      <c r="H57" s="136">
        <f t="shared" si="6"/>
        <v>7</v>
      </c>
      <c r="I57" s="152"/>
      <c r="K57" s="37"/>
      <c r="L57" s="42"/>
      <c r="M57" s="42"/>
      <c r="N57" s="46" t="s">
        <v>117</v>
      </c>
      <c r="O57" s="182" t="s">
        <v>119</v>
      </c>
      <c r="P57" s="50" t="s">
        <v>123</v>
      </c>
    </row>
    <row r="58" spans="1:17" ht="15" x14ac:dyDescent="0.35">
      <c r="A58" s="5" t="s">
        <v>128</v>
      </c>
      <c r="B58" s="14"/>
      <c r="C58" s="14"/>
      <c r="D58" s="205">
        <f t="shared" si="5"/>
        <v>2200</v>
      </c>
      <c r="E58" s="54">
        <v>0</v>
      </c>
      <c r="F58" s="132">
        <f t="shared" si="6"/>
        <v>16</v>
      </c>
      <c r="G58" s="135">
        <f t="shared" si="6"/>
        <v>6</v>
      </c>
      <c r="H58" s="136">
        <f t="shared" si="6"/>
        <v>11</v>
      </c>
      <c r="I58" s="152"/>
      <c r="K58" s="37"/>
      <c r="L58" s="42"/>
      <c r="M58" s="42"/>
      <c r="N58" s="47" t="s">
        <v>118</v>
      </c>
      <c r="O58" s="183" t="s">
        <v>120</v>
      </c>
      <c r="P58" s="51" t="s">
        <v>121</v>
      </c>
    </row>
    <row r="59" spans="1:17" x14ac:dyDescent="0.2">
      <c r="A59" s="5" t="s">
        <v>129</v>
      </c>
      <c r="B59" s="14"/>
      <c r="C59" s="14"/>
      <c r="D59" s="205">
        <f t="shared" si="5"/>
        <v>2800</v>
      </c>
      <c r="E59" s="54">
        <v>0</v>
      </c>
      <c r="F59" s="132">
        <f t="shared" si="6"/>
        <v>17</v>
      </c>
      <c r="G59" s="135">
        <f t="shared" si="6"/>
        <v>7</v>
      </c>
      <c r="H59" s="136">
        <f t="shared" si="6"/>
        <v>14</v>
      </c>
      <c r="I59" s="152"/>
      <c r="K59" s="37"/>
      <c r="L59" s="41"/>
      <c r="M59" s="41"/>
      <c r="N59" s="41"/>
      <c r="O59" s="41"/>
      <c r="P59" s="48"/>
    </row>
    <row r="60" spans="1:17" x14ac:dyDescent="0.2">
      <c r="A60" s="5" t="s">
        <v>130</v>
      </c>
      <c r="B60" s="14"/>
      <c r="C60" s="14"/>
      <c r="D60" s="205">
        <f t="shared" si="5"/>
        <v>2200</v>
      </c>
      <c r="E60" s="54">
        <v>0</v>
      </c>
      <c r="F60" s="132">
        <f t="shared" si="6"/>
        <v>12</v>
      </c>
      <c r="G60" s="135">
        <f t="shared" si="6"/>
        <v>8</v>
      </c>
      <c r="H60" s="136">
        <f t="shared" si="6"/>
        <v>11</v>
      </c>
      <c r="I60" s="152"/>
      <c r="K60" s="37"/>
      <c r="L60" s="42"/>
      <c r="M60" s="42" t="s">
        <v>108</v>
      </c>
      <c r="N60" s="110">
        <f t="shared" ref="N60:N65" si="7">O15</f>
        <v>11</v>
      </c>
      <c r="O60" s="80">
        <v>5</v>
      </c>
      <c r="P60" s="81">
        <f>ROUNDUP((N60*O60)/9,0)</f>
        <v>7</v>
      </c>
      <c r="Q60" s="204"/>
    </row>
    <row r="61" spans="1:17" x14ac:dyDescent="0.2">
      <c r="A61" s="5" t="s">
        <v>131</v>
      </c>
      <c r="B61" s="14"/>
      <c r="C61" s="14"/>
      <c r="D61" s="205">
        <f>$H$55*H61</f>
        <v>2200</v>
      </c>
      <c r="E61" s="54">
        <v>0</v>
      </c>
      <c r="F61" s="132">
        <f t="shared" si="6"/>
        <v>12</v>
      </c>
      <c r="G61" s="135">
        <f t="shared" si="6"/>
        <v>8</v>
      </c>
      <c r="H61" s="136">
        <f t="shared" si="6"/>
        <v>11</v>
      </c>
      <c r="I61" s="152"/>
      <c r="K61" s="37"/>
      <c r="L61" s="42"/>
      <c r="M61" s="42" t="s">
        <v>109</v>
      </c>
      <c r="N61" s="110">
        <f t="shared" si="7"/>
        <v>16</v>
      </c>
      <c r="O61" s="80">
        <v>6</v>
      </c>
      <c r="P61" s="81">
        <f>ROUNDUP((N61*O61)/9,0)</f>
        <v>11</v>
      </c>
      <c r="Q61" s="204"/>
    </row>
    <row r="62" spans="1:17" x14ac:dyDescent="0.2">
      <c r="A62" s="5" t="s">
        <v>132</v>
      </c>
      <c r="B62" s="14"/>
      <c r="C62" s="14"/>
      <c r="D62" s="205">
        <f>$H$55*H62</f>
        <v>1400</v>
      </c>
      <c r="E62" s="54">
        <v>0</v>
      </c>
      <c r="F62" s="132">
        <f>N65</f>
        <v>7</v>
      </c>
      <c r="G62" s="135">
        <f t="shared" si="6"/>
        <v>8</v>
      </c>
      <c r="H62" s="136">
        <f t="shared" si="6"/>
        <v>7</v>
      </c>
      <c r="I62" s="152"/>
      <c r="K62" s="37"/>
      <c r="L62" s="42"/>
      <c r="M62" s="42" t="s">
        <v>110</v>
      </c>
      <c r="N62" s="110">
        <f t="shared" si="7"/>
        <v>17</v>
      </c>
      <c r="O62" s="80">
        <v>7</v>
      </c>
      <c r="P62" s="81">
        <f t="shared" ref="P62:P63" si="8">ROUNDUP((N62*O62)/9,0)</f>
        <v>14</v>
      </c>
      <c r="Q62" s="204"/>
    </row>
    <row r="63" spans="1:17" x14ac:dyDescent="0.2">
      <c r="K63" s="37"/>
      <c r="L63" s="42"/>
      <c r="M63" s="42" t="s">
        <v>111</v>
      </c>
      <c r="N63" s="110">
        <f t="shared" si="7"/>
        <v>12</v>
      </c>
      <c r="O63" s="80">
        <v>8</v>
      </c>
      <c r="P63" s="81">
        <f t="shared" si="8"/>
        <v>11</v>
      </c>
      <c r="Q63" s="204"/>
    </row>
    <row r="64" spans="1:17" x14ac:dyDescent="0.2">
      <c r="A64" s="5"/>
      <c r="B64" s="14"/>
      <c r="C64" s="14"/>
      <c r="D64" s="14"/>
      <c r="E64" s="54"/>
      <c r="F64" s="132"/>
      <c r="G64" s="135"/>
      <c r="H64" s="136"/>
      <c r="I64" s="152"/>
      <c r="K64" s="37"/>
      <c r="L64" s="42"/>
      <c r="M64" s="42" t="s">
        <v>112</v>
      </c>
      <c r="N64" s="110">
        <f t="shared" si="7"/>
        <v>12</v>
      </c>
      <c r="O64" s="80">
        <v>8</v>
      </c>
      <c r="P64" s="81">
        <f>ROUNDUP((N64*O64)/9,0)</f>
        <v>11</v>
      </c>
      <c r="Q64" s="204"/>
    </row>
    <row r="65" spans="1:17" ht="25.5" x14ac:dyDescent="0.2">
      <c r="A65" s="13" t="s">
        <v>222</v>
      </c>
      <c r="B65" s="14"/>
      <c r="C65" s="14"/>
      <c r="D65" s="196">
        <f>4*335</f>
        <v>1340</v>
      </c>
      <c r="E65" s="54">
        <v>0</v>
      </c>
      <c r="F65" s="62" t="s">
        <v>216</v>
      </c>
      <c r="G65" s="63"/>
      <c r="H65" s="61"/>
      <c r="I65" s="147"/>
      <c r="K65" s="37"/>
      <c r="L65" s="42"/>
      <c r="M65" s="42" t="s">
        <v>113</v>
      </c>
      <c r="N65" s="110">
        <f t="shared" si="7"/>
        <v>7</v>
      </c>
      <c r="O65" s="80">
        <v>8</v>
      </c>
      <c r="P65" s="81">
        <f>ROUNDUP((N65*O65)/9,0)</f>
        <v>7</v>
      </c>
      <c r="Q65" s="204"/>
    </row>
    <row r="66" spans="1:17" x14ac:dyDescent="0.2">
      <c r="A66" s="13"/>
      <c r="B66" s="14"/>
      <c r="C66" s="14"/>
      <c r="D66" s="129"/>
      <c r="E66" s="54"/>
      <c r="F66" s="62"/>
      <c r="G66" s="63"/>
      <c r="H66" s="61"/>
      <c r="I66" s="147"/>
      <c r="K66" s="37"/>
      <c r="L66" s="42"/>
      <c r="M66" s="41"/>
      <c r="N66" s="41"/>
      <c r="O66" s="41"/>
      <c r="P66" s="39"/>
    </row>
    <row r="67" spans="1:17" x14ac:dyDescent="0.2">
      <c r="A67" s="13"/>
      <c r="B67" s="14"/>
      <c r="C67" s="14"/>
      <c r="D67" s="14"/>
      <c r="E67" s="54"/>
      <c r="F67" s="62"/>
      <c r="G67" s="63"/>
      <c r="H67" s="59"/>
      <c r="I67" s="147"/>
      <c r="K67" s="37"/>
      <c r="L67" s="42"/>
      <c r="M67" s="42"/>
      <c r="N67" s="110"/>
      <c r="O67" s="110"/>
      <c r="P67" s="134"/>
    </row>
    <row r="68" spans="1:17" ht="25.5" x14ac:dyDescent="0.2">
      <c r="A68" s="200" t="s">
        <v>178</v>
      </c>
      <c r="B68" s="14"/>
      <c r="C68" s="14"/>
      <c r="D68" s="14"/>
      <c r="E68" s="54"/>
      <c r="F68" s="69" t="s">
        <v>156</v>
      </c>
      <c r="G68" s="70"/>
      <c r="H68" s="140">
        <f>O81</f>
        <v>25</v>
      </c>
      <c r="I68" s="153"/>
      <c r="K68" s="37"/>
      <c r="L68" s="42" t="s">
        <v>114</v>
      </c>
      <c r="M68" s="42"/>
      <c r="N68" s="38"/>
      <c r="O68" s="79">
        <v>200</v>
      </c>
      <c r="P68" s="39"/>
    </row>
    <row r="69" spans="1:17" ht="15.75" customHeight="1" x14ac:dyDescent="0.2">
      <c r="A69" s="13" t="s">
        <v>259</v>
      </c>
      <c r="B69" s="14"/>
      <c r="C69" s="14"/>
      <c r="D69" s="205">
        <f>$H$68*H69</f>
        <v>300</v>
      </c>
      <c r="E69" s="54">
        <v>0</v>
      </c>
      <c r="F69" s="69" t="s">
        <v>149</v>
      </c>
      <c r="G69" s="58"/>
      <c r="H69" s="136">
        <f>P79</f>
        <v>12</v>
      </c>
      <c r="I69" s="152"/>
      <c r="K69" s="37"/>
      <c r="L69" s="41"/>
      <c r="M69" s="41"/>
      <c r="N69" s="41"/>
      <c r="O69" s="41"/>
      <c r="P69" s="39"/>
    </row>
    <row r="70" spans="1:17" ht="13.5" thickBot="1" x14ac:dyDescent="0.25">
      <c r="A70" s="13" t="s">
        <v>237</v>
      </c>
      <c r="B70" s="14"/>
      <c r="C70" s="14"/>
      <c r="D70" s="205">
        <f>$H$68*H70</f>
        <v>300</v>
      </c>
      <c r="E70" s="54">
        <v>0</v>
      </c>
      <c r="F70" s="69" t="s">
        <v>149</v>
      </c>
      <c r="G70" s="58"/>
      <c r="H70" s="136">
        <f>P79</f>
        <v>12</v>
      </c>
      <c r="I70" s="152"/>
      <c r="K70" s="37"/>
      <c r="L70" s="41"/>
      <c r="M70" s="41"/>
      <c r="N70" s="41"/>
      <c r="O70" s="41"/>
      <c r="P70" s="39"/>
    </row>
    <row r="71" spans="1:17" ht="13.5" thickBot="1" x14ac:dyDescent="0.25">
      <c r="A71" s="13" t="s">
        <v>260</v>
      </c>
      <c r="B71" s="14"/>
      <c r="C71" s="14"/>
      <c r="D71" s="205">
        <f>$H$68*H71</f>
        <v>300</v>
      </c>
      <c r="E71" s="54">
        <v>0</v>
      </c>
      <c r="F71" s="69" t="s">
        <v>149</v>
      </c>
      <c r="G71" s="58"/>
      <c r="H71" s="136">
        <f>P79</f>
        <v>12</v>
      </c>
      <c r="I71" s="152"/>
      <c r="K71" s="37"/>
      <c r="L71" s="159" t="s">
        <v>144</v>
      </c>
      <c r="M71" s="165"/>
      <c r="N71" s="38"/>
      <c r="O71" s="41"/>
      <c r="P71" s="39"/>
    </row>
    <row r="72" spans="1:17" x14ac:dyDescent="0.2">
      <c r="A72" s="5"/>
      <c r="B72" s="14"/>
      <c r="C72" s="14"/>
      <c r="D72" s="97"/>
      <c r="E72" s="54"/>
      <c r="F72" s="69"/>
      <c r="G72" s="58"/>
      <c r="H72" s="96"/>
      <c r="I72" s="154"/>
      <c r="K72" s="37"/>
      <c r="L72" s="38"/>
      <c r="M72" s="38"/>
      <c r="N72" s="213"/>
      <c r="O72" s="209"/>
      <c r="P72" s="214" t="s">
        <v>147</v>
      </c>
    </row>
    <row r="73" spans="1:17" x14ac:dyDescent="0.2">
      <c r="A73" s="197" t="s">
        <v>235</v>
      </c>
      <c r="B73" s="198"/>
      <c r="C73" s="14"/>
      <c r="D73" s="14"/>
      <c r="E73" s="54"/>
      <c r="F73" s="69"/>
      <c r="G73" s="70"/>
      <c r="H73" s="71"/>
      <c r="I73" s="149"/>
      <c r="K73" s="37"/>
      <c r="L73" s="38"/>
      <c r="M73" s="41"/>
      <c r="N73" s="183" t="s">
        <v>145</v>
      </c>
      <c r="O73" s="215" t="s">
        <v>146</v>
      </c>
      <c r="P73" s="216" t="s">
        <v>148</v>
      </c>
    </row>
    <row r="74" spans="1:17" x14ac:dyDescent="0.2">
      <c r="A74" s="6" t="s">
        <v>133</v>
      </c>
      <c r="B74" s="14"/>
      <c r="C74" s="14"/>
      <c r="D74" s="196">
        <v>0</v>
      </c>
      <c r="E74" s="54">
        <v>0</v>
      </c>
      <c r="F74" s="62" t="s">
        <v>236</v>
      </c>
      <c r="G74" s="63"/>
      <c r="H74" s="64"/>
      <c r="I74" s="149"/>
      <c r="K74" s="37"/>
      <c r="L74" s="38"/>
      <c r="M74" s="42" t="s">
        <v>108</v>
      </c>
      <c r="N74" s="80">
        <v>1</v>
      </c>
      <c r="O74" s="87">
        <v>3</v>
      </c>
      <c r="P74" s="88">
        <f>N74*O74</f>
        <v>3</v>
      </c>
    </row>
    <row r="75" spans="1:17" x14ac:dyDescent="0.2">
      <c r="A75" s="6" t="s">
        <v>134</v>
      </c>
      <c r="B75" s="14"/>
      <c r="C75" s="14"/>
      <c r="D75" s="196">
        <v>0</v>
      </c>
      <c r="E75" s="54">
        <v>0</v>
      </c>
      <c r="F75" s="62"/>
      <c r="G75" s="63"/>
      <c r="H75" s="64"/>
      <c r="I75" s="149"/>
      <c r="K75" s="37"/>
      <c r="L75" s="38"/>
      <c r="M75" s="42" t="s">
        <v>109</v>
      </c>
      <c r="N75" s="80">
        <v>1</v>
      </c>
      <c r="O75" s="87">
        <v>3</v>
      </c>
      <c r="P75" s="88">
        <f t="shared" ref="P75" si="9">N75*O75</f>
        <v>3</v>
      </c>
    </row>
    <row r="76" spans="1:17" x14ac:dyDescent="0.2">
      <c r="A76" s="6" t="s">
        <v>135</v>
      </c>
      <c r="B76" s="14"/>
      <c r="C76" s="14"/>
      <c r="D76" s="196">
        <v>0</v>
      </c>
      <c r="E76" s="54">
        <v>0</v>
      </c>
      <c r="F76" s="69"/>
      <c r="G76" s="70"/>
      <c r="H76" s="71"/>
      <c r="I76" s="149"/>
      <c r="K76" s="37"/>
      <c r="L76" s="38"/>
      <c r="M76" s="42" t="s">
        <v>110</v>
      </c>
      <c r="N76" s="80">
        <v>1</v>
      </c>
      <c r="O76" s="87">
        <v>3</v>
      </c>
      <c r="P76" s="88">
        <f>N76*O76</f>
        <v>3</v>
      </c>
    </row>
    <row r="77" spans="1:17" x14ac:dyDescent="0.2">
      <c r="A77" s="6" t="s">
        <v>136</v>
      </c>
      <c r="B77" s="14"/>
      <c r="C77" s="14"/>
      <c r="D77" s="196">
        <v>0</v>
      </c>
      <c r="E77" s="54">
        <v>0</v>
      </c>
      <c r="F77" s="69"/>
      <c r="G77" s="70"/>
      <c r="H77" s="71"/>
      <c r="I77" s="149"/>
      <c r="K77" s="37"/>
      <c r="L77" s="38"/>
      <c r="M77" s="42" t="s">
        <v>111</v>
      </c>
      <c r="N77" s="80">
        <v>1</v>
      </c>
      <c r="O77" s="87">
        <v>3</v>
      </c>
      <c r="P77" s="89">
        <f>N77*O77</f>
        <v>3</v>
      </c>
    </row>
    <row r="78" spans="1:17" x14ac:dyDescent="0.2">
      <c r="A78" s="6" t="s">
        <v>137</v>
      </c>
      <c r="B78" s="196">
        <v>0</v>
      </c>
      <c r="C78" s="14">
        <v>0</v>
      </c>
      <c r="D78" s="14"/>
      <c r="E78" s="54"/>
      <c r="F78" s="62"/>
      <c r="G78" s="63"/>
      <c r="H78" s="64"/>
      <c r="I78" s="149"/>
      <c r="K78" s="37"/>
      <c r="L78" s="38"/>
      <c r="M78" s="38"/>
      <c r="N78" s="46"/>
      <c r="O78" s="90"/>
      <c r="P78" s="88"/>
    </row>
    <row r="79" spans="1:17" ht="13.5" thickBot="1" x14ac:dyDescent="0.25">
      <c r="A79" s="6"/>
      <c r="B79" s="14"/>
      <c r="C79" s="14"/>
      <c r="D79" s="14"/>
      <c r="E79" s="54"/>
      <c r="F79" s="62"/>
      <c r="G79" s="63"/>
      <c r="H79" s="64"/>
      <c r="I79" s="149"/>
      <c r="K79" s="37"/>
      <c r="L79" s="38"/>
      <c r="M79" s="38"/>
      <c r="N79" s="46"/>
      <c r="O79" s="90"/>
      <c r="P79" s="91">
        <f>SUM(P74:P77)</f>
        <v>12</v>
      </c>
    </row>
    <row r="80" spans="1:17" ht="13.5" thickTop="1" x14ac:dyDescent="0.2">
      <c r="A80" s="199" t="s">
        <v>251</v>
      </c>
      <c r="B80" s="200"/>
      <c r="C80" s="200"/>
      <c r="D80" s="117"/>
      <c r="E80" s="113"/>
      <c r="F80" s="62"/>
      <c r="G80" s="114" t="s">
        <v>154</v>
      </c>
      <c r="H80" s="138">
        <f>N92</f>
        <v>19</v>
      </c>
      <c r="I80" s="155"/>
      <c r="K80" s="37"/>
      <c r="L80" s="41"/>
      <c r="M80" s="41"/>
      <c r="N80" s="41"/>
      <c r="O80" s="41"/>
      <c r="P80" s="39"/>
    </row>
    <row r="81" spans="1:16" x14ac:dyDescent="0.2">
      <c r="A81" s="5" t="s">
        <v>36</v>
      </c>
      <c r="B81" s="14"/>
      <c r="C81" s="14"/>
      <c r="D81" s="196">
        <v>1250</v>
      </c>
      <c r="E81" s="54">
        <v>0</v>
      </c>
      <c r="F81" s="69"/>
      <c r="G81" s="118" t="s">
        <v>155</v>
      </c>
      <c r="H81" s="139">
        <f>O94</f>
        <v>200</v>
      </c>
      <c r="I81" s="156"/>
      <c r="K81" s="37"/>
      <c r="L81" s="42" t="s">
        <v>150</v>
      </c>
      <c r="M81" s="41"/>
      <c r="N81" s="41"/>
      <c r="O81" s="92">
        <v>25</v>
      </c>
      <c r="P81" s="39"/>
    </row>
    <row r="82" spans="1:16" x14ac:dyDescent="0.2">
      <c r="A82" s="5" t="s">
        <v>25</v>
      </c>
      <c r="B82" s="14"/>
      <c r="C82" s="14"/>
      <c r="D82" s="196">
        <v>500</v>
      </c>
      <c r="E82" s="54">
        <v>0</v>
      </c>
      <c r="F82" s="69" t="s">
        <v>138</v>
      </c>
      <c r="G82" s="58"/>
      <c r="H82" s="59"/>
      <c r="I82" s="147"/>
      <c r="K82" s="37"/>
      <c r="L82" s="41"/>
      <c r="M82" s="41"/>
      <c r="N82" s="41"/>
      <c r="O82" s="41"/>
      <c r="P82" s="39"/>
    </row>
    <row r="83" spans="1:16" ht="13.5" thickBot="1" x14ac:dyDescent="0.25">
      <c r="A83" s="5" t="s">
        <v>26</v>
      </c>
      <c r="B83" s="14"/>
      <c r="C83" s="14"/>
      <c r="D83" s="196">
        <f>36*50</f>
        <v>1800</v>
      </c>
      <c r="E83" s="54">
        <v>0</v>
      </c>
      <c r="F83" s="62" t="s">
        <v>199</v>
      </c>
      <c r="G83" s="60"/>
      <c r="H83" s="61"/>
      <c r="I83" s="148"/>
      <c r="K83" s="40"/>
      <c r="L83" s="41"/>
      <c r="M83" s="41"/>
      <c r="N83" s="41"/>
      <c r="O83" s="41"/>
      <c r="P83" s="39"/>
    </row>
    <row r="84" spans="1:16" ht="13.5" thickBot="1" x14ac:dyDescent="0.25">
      <c r="A84" s="5" t="s">
        <v>27</v>
      </c>
      <c r="B84" s="14"/>
      <c r="C84" s="14"/>
      <c r="D84" s="196">
        <v>100</v>
      </c>
      <c r="E84" s="54">
        <v>0</v>
      </c>
      <c r="F84" s="69" t="s">
        <v>241</v>
      </c>
      <c r="G84" s="70"/>
      <c r="H84" s="71"/>
      <c r="I84" s="52"/>
      <c r="K84" s="40"/>
      <c r="L84" s="159" t="s">
        <v>238</v>
      </c>
      <c r="M84" s="163"/>
      <c r="N84" s="166"/>
      <c r="O84" s="38"/>
      <c r="P84" s="78"/>
    </row>
    <row r="85" spans="1:16" x14ac:dyDescent="0.2">
      <c r="A85" s="5" t="s">
        <v>39</v>
      </c>
      <c r="B85" s="14"/>
      <c r="C85" s="14"/>
      <c r="D85" s="196">
        <v>0</v>
      </c>
      <c r="E85" s="54">
        <v>0</v>
      </c>
      <c r="F85" s="62" t="s">
        <v>18</v>
      </c>
      <c r="G85" s="63"/>
      <c r="H85" s="71"/>
      <c r="I85" s="52"/>
      <c r="K85" s="40"/>
      <c r="L85" s="38"/>
      <c r="M85" s="41"/>
      <c r="N85" s="41"/>
      <c r="O85" s="86"/>
      <c r="P85" s="78"/>
    </row>
    <row r="86" spans="1:16" x14ac:dyDescent="0.2">
      <c r="A86" s="5" t="s">
        <v>28</v>
      </c>
      <c r="B86" s="14"/>
      <c r="C86" s="14"/>
      <c r="D86" s="196">
        <v>1500</v>
      </c>
      <c r="E86" s="54">
        <v>0</v>
      </c>
      <c r="F86" s="62"/>
      <c r="G86" s="63"/>
      <c r="H86" s="71"/>
      <c r="I86" s="52"/>
      <c r="K86" s="40"/>
      <c r="L86" s="38"/>
      <c r="M86" s="38"/>
      <c r="N86" s="206" t="s">
        <v>151</v>
      </c>
      <c r="O86" s="47"/>
      <c r="P86" s="78"/>
    </row>
    <row r="87" spans="1:16" x14ac:dyDescent="0.2">
      <c r="A87" s="5" t="s">
        <v>230</v>
      </c>
      <c r="B87" s="14"/>
      <c r="C87" s="14"/>
      <c r="D87" s="196">
        <v>0</v>
      </c>
      <c r="E87" s="54">
        <v>0</v>
      </c>
      <c r="F87" s="69"/>
      <c r="G87" s="70"/>
      <c r="H87" s="71"/>
      <c r="I87" s="52"/>
      <c r="K87" s="40"/>
      <c r="L87" s="38"/>
      <c r="M87" s="41"/>
      <c r="N87" s="183" t="s">
        <v>152</v>
      </c>
      <c r="O87" s="38"/>
      <c r="P87" s="78"/>
    </row>
    <row r="88" spans="1:16" x14ac:dyDescent="0.2">
      <c r="A88" s="5" t="s">
        <v>54</v>
      </c>
      <c r="B88" s="14"/>
      <c r="C88" s="14"/>
      <c r="D88" s="196">
        <f>9*35</f>
        <v>315</v>
      </c>
      <c r="E88" s="54">
        <v>0</v>
      </c>
      <c r="F88" s="69" t="s">
        <v>261</v>
      </c>
      <c r="G88" s="70"/>
      <c r="H88" s="71"/>
      <c r="I88" s="52"/>
      <c r="K88" s="40"/>
      <c r="L88" s="38"/>
      <c r="M88" s="42" t="s">
        <v>108</v>
      </c>
      <c r="N88" s="80">
        <v>7</v>
      </c>
      <c r="O88" s="55" t="s">
        <v>188</v>
      </c>
      <c r="P88" s="78"/>
    </row>
    <row r="89" spans="1:16" ht="15" customHeight="1" x14ac:dyDescent="0.2">
      <c r="A89" s="5" t="s">
        <v>179</v>
      </c>
      <c r="B89" s="196">
        <v>2750</v>
      </c>
      <c r="C89" s="14">
        <v>0</v>
      </c>
      <c r="D89" s="14"/>
      <c r="E89" s="54"/>
      <c r="F89" s="69"/>
      <c r="G89" s="70"/>
      <c r="H89" s="71"/>
      <c r="I89" s="52"/>
      <c r="K89" s="40"/>
      <c r="L89" s="38"/>
      <c r="M89" s="42" t="s">
        <v>109</v>
      </c>
      <c r="N89" s="80">
        <v>6</v>
      </c>
      <c r="O89" s="55" t="s">
        <v>264</v>
      </c>
      <c r="P89" s="78"/>
    </row>
    <row r="90" spans="1:16" x14ac:dyDescent="0.2">
      <c r="A90" s="5" t="s">
        <v>180</v>
      </c>
      <c r="B90" s="196">
        <v>2000</v>
      </c>
      <c r="C90" s="14">
        <v>0</v>
      </c>
      <c r="D90" s="14"/>
      <c r="E90" s="54"/>
      <c r="F90" s="98"/>
      <c r="G90" s="99"/>
      <c r="H90" s="100"/>
      <c r="I90" s="52"/>
      <c r="K90" s="40"/>
      <c r="L90" s="38"/>
      <c r="M90" s="42" t="s">
        <v>110</v>
      </c>
      <c r="N90" s="111">
        <v>6</v>
      </c>
      <c r="O90" s="55" t="s">
        <v>264</v>
      </c>
      <c r="P90" s="78"/>
    </row>
    <row r="91" spans="1:16" ht="26.25" thickBot="1" x14ac:dyDescent="0.25">
      <c r="A91" s="5" t="s">
        <v>232</v>
      </c>
      <c r="B91" s="196">
        <v>500</v>
      </c>
      <c r="C91" s="14">
        <v>0</v>
      </c>
      <c r="D91" s="14"/>
      <c r="E91" s="14"/>
      <c r="F91" s="55"/>
      <c r="G91" s="52"/>
      <c r="H91" s="52"/>
      <c r="I91" s="52"/>
      <c r="J91" s="116"/>
      <c r="K91" s="40"/>
      <c r="L91" s="38"/>
      <c r="M91" s="42"/>
      <c r="N91" s="110"/>
      <c r="O91" s="38"/>
      <c r="P91" s="78"/>
    </row>
    <row r="92" spans="1:16" ht="13.5" thickBot="1" x14ac:dyDescent="0.25">
      <c r="A92" s="18" t="s">
        <v>59</v>
      </c>
      <c r="B92" s="196">
        <v>0</v>
      </c>
      <c r="C92" s="14">
        <v>0</v>
      </c>
      <c r="D92" s="14"/>
      <c r="E92" s="54"/>
      <c r="F92" s="104"/>
      <c r="G92" s="108" t="s">
        <v>139</v>
      </c>
      <c r="H92" s="109" t="s">
        <v>140</v>
      </c>
      <c r="I92" s="157"/>
      <c r="K92" s="40"/>
      <c r="L92" s="38"/>
      <c r="M92" s="38"/>
      <c r="N92" s="122">
        <f>SUM(N88:N90)</f>
        <v>19</v>
      </c>
      <c r="O92" s="38"/>
      <c r="P92" s="78"/>
    </row>
    <row r="93" spans="1:16" ht="14.25" thickTop="1" thickBot="1" x14ac:dyDescent="0.25">
      <c r="A93" s="5" t="s">
        <v>181</v>
      </c>
      <c r="B93" s="205">
        <f>H80*H81</f>
        <v>3800</v>
      </c>
      <c r="C93" s="14">
        <v>0</v>
      </c>
      <c r="D93" s="14"/>
      <c r="E93" s="54"/>
      <c r="F93" s="105" t="s">
        <v>141</v>
      </c>
      <c r="G93" s="106">
        <f>SUM(B89:B93)-SUM(D81:D88)</f>
        <v>3585</v>
      </c>
      <c r="H93" s="107">
        <f>SUM(C89:C93)-SUM(E81:E88)</f>
        <v>0</v>
      </c>
      <c r="I93" s="158"/>
      <c r="K93" s="40"/>
      <c r="L93" s="38"/>
      <c r="M93" s="38"/>
      <c r="N93" s="38"/>
      <c r="O93" s="38"/>
      <c r="P93" s="78"/>
    </row>
    <row r="94" spans="1:16" x14ac:dyDescent="0.2">
      <c r="A94" s="5"/>
      <c r="B94" s="14"/>
      <c r="C94" s="14"/>
      <c r="D94" s="14"/>
      <c r="E94" s="54"/>
      <c r="F94" s="101"/>
      <c r="G94" s="102"/>
      <c r="H94" s="103"/>
      <c r="I94" s="52"/>
      <c r="K94" s="40"/>
      <c r="L94" s="55" t="s">
        <v>153</v>
      </c>
      <c r="M94" s="38"/>
      <c r="N94" s="38"/>
      <c r="O94" s="112">
        <v>200</v>
      </c>
      <c r="P94" s="78"/>
    </row>
    <row r="95" spans="1:16" x14ac:dyDescent="0.2">
      <c r="A95" s="199" t="s">
        <v>252</v>
      </c>
      <c r="B95" s="200"/>
      <c r="C95" s="200"/>
      <c r="D95" s="117"/>
      <c r="E95" s="113"/>
      <c r="F95" s="62"/>
      <c r="G95" s="114" t="s">
        <v>154</v>
      </c>
      <c r="H95" s="138">
        <f>N106</f>
        <v>21</v>
      </c>
      <c r="I95" s="155"/>
      <c r="K95" s="40"/>
      <c r="L95" s="41"/>
      <c r="M95" s="41"/>
      <c r="N95" s="41"/>
      <c r="O95" s="41"/>
      <c r="P95" s="39"/>
    </row>
    <row r="96" spans="1:16" ht="13.5" thickBot="1" x14ac:dyDescent="0.25">
      <c r="A96" s="5" t="s">
        <v>36</v>
      </c>
      <c r="B96" s="14"/>
      <c r="C96" s="14"/>
      <c r="D96" s="196">
        <v>1250</v>
      </c>
      <c r="E96" s="54">
        <v>0</v>
      </c>
      <c r="F96" s="69"/>
      <c r="G96" s="118" t="s">
        <v>155</v>
      </c>
      <c r="H96" s="139">
        <f>O108</f>
        <v>200</v>
      </c>
      <c r="I96" s="156"/>
      <c r="K96" s="40"/>
      <c r="L96" s="41"/>
      <c r="M96" s="41"/>
      <c r="N96" s="41"/>
      <c r="O96" s="41"/>
      <c r="P96" s="39"/>
    </row>
    <row r="97" spans="1:16" ht="13.5" thickBot="1" x14ac:dyDescent="0.25">
      <c r="A97" s="5" t="s">
        <v>25</v>
      </c>
      <c r="B97" s="14"/>
      <c r="C97" s="14"/>
      <c r="D97" s="196">
        <v>500</v>
      </c>
      <c r="E97" s="54">
        <v>0</v>
      </c>
      <c r="F97" s="69" t="s">
        <v>138</v>
      </c>
      <c r="G97" s="58"/>
      <c r="H97" s="59"/>
      <c r="I97" s="147"/>
      <c r="K97" s="40"/>
      <c r="L97" s="159" t="s">
        <v>239</v>
      </c>
      <c r="M97" s="163"/>
      <c r="N97" s="166"/>
      <c r="O97" s="38"/>
      <c r="P97" s="78"/>
    </row>
    <row r="98" spans="1:16" x14ac:dyDescent="0.2">
      <c r="A98" s="5" t="s">
        <v>26</v>
      </c>
      <c r="B98" s="14"/>
      <c r="C98" s="14"/>
      <c r="D98" s="196">
        <f>36*50</f>
        <v>1800</v>
      </c>
      <c r="E98" s="54">
        <v>0</v>
      </c>
      <c r="F98" s="62" t="s">
        <v>199</v>
      </c>
      <c r="G98" s="60"/>
      <c r="H98" s="61"/>
      <c r="I98" s="148"/>
      <c r="K98" s="40"/>
      <c r="L98" s="38"/>
      <c r="M98" s="41"/>
      <c r="N98" s="41"/>
      <c r="O98" s="86"/>
      <c r="P98" s="78"/>
    </row>
    <row r="99" spans="1:16" x14ac:dyDescent="0.2">
      <c r="A99" s="5" t="s">
        <v>27</v>
      </c>
      <c r="B99" s="14"/>
      <c r="C99" s="14"/>
      <c r="D99" s="196">
        <v>100</v>
      </c>
      <c r="E99" s="54">
        <v>0</v>
      </c>
      <c r="F99" s="69" t="s">
        <v>241</v>
      </c>
      <c r="G99" s="70"/>
      <c r="H99" s="71"/>
      <c r="I99" s="52"/>
      <c r="K99" s="40"/>
      <c r="L99" s="38"/>
      <c r="M99" s="38"/>
      <c r="N99" s="206" t="s">
        <v>151</v>
      </c>
      <c r="O99" s="47"/>
      <c r="P99" s="78"/>
    </row>
    <row r="100" spans="1:16" x14ac:dyDescent="0.2">
      <c r="A100" s="5" t="s">
        <v>39</v>
      </c>
      <c r="B100" s="14"/>
      <c r="C100" s="14"/>
      <c r="D100" s="196">
        <v>0</v>
      </c>
      <c r="E100" s="54">
        <v>0</v>
      </c>
      <c r="F100" s="62" t="s">
        <v>18</v>
      </c>
      <c r="G100" s="63"/>
      <c r="H100" s="71"/>
      <c r="I100" s="52"/>
      <c r="K100" s="40"/>
      <c r="L100" s="38"/>
      <c r="M100" s="41"/>
      <c r="N100" s="183" t="s">
        <v>152</v>
      </c>
      <c r="O100" s="38"/>
      <c r="P100" s="78"/>
    </row>
    <row r="101" spans="1:16" x14ac:dyDescent="0.2">
      <c r="A101" s="5" t="s">
        <v>28</v>
      </c>
      <c r="B101" s="14"/>
      <c r="C101" s="14"/>
      <c r="D101" s="196">
        <v>1000</v>
      </c>
      <c r="E101" s="54">
        <v>0</v>
      </c>
      <c r="F101" s="69" t="s">
        <v>231</v>
      </c>
      <c r="G101" s="70"/>
      <c r="H101" s="71"/>
      <c r="I101" s="52"/>
      <c r="K101" s="40"/>
      <c r="L101" s="38"/>
      <c r="M101" s="42"/>
      <c r="N101" s="110"/>
      <c r="O101" s="38"/>
      <c r="P101" s="78"/>
    </row>
    <row r="102" spans="1:16" x14ac:dyDescent="0.2">
      <c r="A102" s="5" t="s">
        <v>230</v>
      </c>
      <c r="B102" s="14"/>
      <c r="C102" s="14"/>
      <c r="D102" s="196">
        <v>0</v>
      </c>
      <c r="E102" s="54">
        <v>0</v>
      </c>
      <c r="F102" s="69"/>
      <c r="G102" s="70"/>
      <c r="H102" s="71"/>
      <c r="I102" s="52"/>
      <c r="K102" s="40"/>
      <c r="L102" s="38"/>
      <c r="M102" s="42" t="s">
        <v>111</v>
      </c>
      <c r="N102" s="80">
        <v>7</v>
      </c>
      <c r="O102" s="55" t="s">
        <v>188</v>
      </c>
      <c r="P102" s="78"/>
    </row>
    <row r="103" spans="1:16" x14ac:dyDescent="0.2">
      <c r="A103" s="5" t="s">
        <v>54</v>
      </c>
      <c r="B103" s="14"/>
      <c r="C103" s="14"/>
      <c r="D103" s="196">
        <f>9*35</f>
        <v>315</v>
      </c>
      <c r="E103" s="54">
        <v>0</v>
      </c>
      <c r="F103" s="69" t="s">
        <v>261</v>
      </c>
      <c r="G103" s="70"/>
      <c r="H103" s="71"/>
      <c r="I103" s="52"/>
      <c r="K103" s="40"/>
      <c r="L103" s="38"/>
      <c r="M103" s="42" t="s">
        <v>112</v>
      </c>
      <c r="N103" s="80">
        <v>7</v>
      </c>
      <c r="O103" s="55" t="s">
        <v>188</v>
      </c>
      <c r="P103" s="78"/>
    </row>
    <row r="104" spans="1:16" x14ac:dyDescent="0.2">
      <c r="A104" s="5" t="s">
        <v>179</v>
      </c>
      <c r="B104" s="196">
        <v>2750</v>
      </c>
      <c r="C104" s="14">
        <v>0</v>
      </c>
      <c r="D104" s="14"/>
      <c r="E104" s="54"/>
      <c r="F104" s="69"/>
      <c r="G104" s="70"/>
      <c r="H104" s="71"/>
      <c r="I104" s="52"/>
      <c r="K104" s="40"/>
      <c r="L104" s="38"/>
      <c r="M104" s="42" t="s">
        <v>113</v>
      </c>
      <c r="N104" s="111">
        <v>7</v>
      </c>
      <c r="O104" s="55" t="s">
        <v>188</v>
      </c>
      <c r="P104" s="78"/>
    </row>
    <row r="105" spans="1:16" x14ac:dyDescent="0.2">
      <c r="A105" s="5" t="s">
        <v>180</v>
      </c>
      <c r="B105" s="196">
        <v>2000</v>
      </c>
      <c r="C105" s="14">
        <v>0</v>
      </c>
      <c r="D105" s="14"/>
      <c r="E105" s="54"/>
      <c r="F105" s="98"/>
      <c r="G105" s="99"/>
      <c r="H105" s="100"/>
      <c r="I105" s="52"/>
      <c r="K105" s="40"/>
      <c r="L105" s="38"/>
      <c r="M105" s="42"/>
      <c r="N105" s="110"/>
      <c r="O105" s="38"/>
      <c r="P105" s="78"/>
    </row>
    <row r="106" spans="1:16" ht="26.25" thickBot="1" x14ac:dyDescent="0.25">
      <c r="A106" s="5" t="s">
        <v>232</v>
      </c>
      <c r="B106" s="196">
        <v>0</v>
      </c>
      <c r="C106" s="14">
        <v>0</v>
      </c>
      <c r="D106" s="14"/>
      <c r="E106" s="14"/>
      <c r="F106" s="55"/>
      <c r="G106" s="52"/>
      <c r="H106" s="52"/>
      <c r="I106" s="52"/>
      <c r="K106" s="40"/>
      <c r="L106" s="38"/>
      <c r="M106" s="42"/>
      <c r="N106" s="126">
        <f>SUM(N101:N104)</f>
        <v>21</v>
      </c>
      <c r="O106" s="38"/>
      <c r="P106" s="78"/>
    </row>
    <row r="107" spans="1:16" ht="13.5" thickTop="1" x14ac:dyDescent="0.2">
      <c r="A107" s="18" t="s">
        <v>59</v>
      </c>
      <c r="B107" s="196">
        <v>0</v>
      </c>
      <c r="C107" s="14">
        <v>0</v>
      </c>
      <c r="D107" s="14"/>
      <c r="E107" s="54"/>
      <c r="F107" s="104"/>
      <c r="G107" s="108" t="s">
        <v>139</v>
      </c>
      <c r="H107" s="109" t="s">
        <v>140</v>
      </c>
      <c r="I107" s="157"/>
      <c r="K107" s="40"/>
      <c r="L107" s="38"/>
      <c r="M107" s="42"/>
      <c r="N107" s="110"/>
      <c r="O107" s="38"/>
      <c r="P107" s="78"/>
    </row>
    <row r="108" spans="1:16" ht="13.5" thickBot="1" x14ac:dyDescent="0.25">
      <c r="A108" s="5" t="s">
        <v>181</v>
      </c>
      <c r="B108" s="205">
        <f>H95*H96</f>
        <v>4200</v>
      </c>
      <c r="C108" s="14">
        <v>0</v>
      </c>
      <c r="D108" s="14"/>
      <c r="E108" s="54"/>
      <c r="F108" s="105" t="s">
        <v>141</v>
      </c>
      <c r="G108" s="106">
        <f>SUM(B104:B108)-SUM(D96:D103)</f>
        <v>3985</v>
      </c>
      <c r="H108" s="107">
        <f>SUM(C104:C108)-SUM(E96:E103)</f>
        <v>0</v>
      </c>
      <c r="I108" s="158"/>
      <c r="K108" s="40"/>
      <c r="L108" s="55" t="s">
        <v>153</v>
      </c>
      <c r="M108" s="38"/>
      <c r="N108" s="38"/>
      <c r="O108" s="112">
        <v>200</v>
      </c>
      <c r="P108" s="78"/>
    </row>
    <row r="109" spans="1:16" x14ac:dyDescent="0.2">
      <c r="A109" s="5"/>
      <c r="B109" s="14"/>
      <c r="C109" s="14"/>
      <c r="D109" s="14"/>
      <c r="E109" s="54"/>
      <c r="F109" s="101"/>
      <c r="G109" s="102"/>
      <c r="H109" s="103"/>
      <c r="I109" s="52"/>
      <c r="K109" s="40"/>
      <c r="L109" s="41"/>
      <c r="M109" s="41"/>
      <c r="N109" s="41"/>
      <c r="O109" s="41"/>
      <c r="P109" s="39"/>
    </row>
    <row r="110" spans="1:16" ht="13.5" thickBot="1" x14ac:dyDescent="0.25">
      <c r="A110" s="5"/>
      <c r="B110" s="14"/>
      <c r="C110" s="14"/>
      <c r="D110" s="14"/>
      <c r="E110" s="54"/>
      <c r="F110" s="101"/>
      <c r="G110" s="102"/>
      <c r="H110" s="103"/>
      <c r="I110" s="52"/>
      <c r="K110" s="40"/>
      <c r="L110" s="41"/>
      <c r="M110" s="41"/>
      <c r="N110" s="41"/>
      <c r="O110" s="41"/>
      <c r="P110" s="39"/>
    </row>
    <row r="111" spans="1:16" ht="13.5" thickBot="1" x14ac:dyDescent="0.25">
      <c r="A111" s="199" t="s">
        <v>256</v>
      </c>
      <c r="B111" s="201"/>
      <c r="C111" s="201"/>
      <c r="D111" s="117"/>
      <c r="E111" s="113"/>
      <c r="F111" s="62"/>
      <c r="G111" s="114" t="s">
        <v>154</v>
      </c>
      <c r="H111" s="138">
        <f>N120</f>
        <v>0</v>
      </c>
      <c r="I111" s="52"/>
      <c r="K111" s="40"/>
      <c r="L111" s="159" t="s">
        <v>201</v>
      </c>
      <c r="M111" s="163"/>
      <c r="N111" s="166"/>
      <c r="O111" s="38"/>
      <c r="P111" s="78"/>
    </row>
    <row r="112" spans="1:16" x14ac:dyDescent="0.2">
      <c r="A112" s="5" t="s">
        <v>36</v>
      </c>
      <c r="B112" s="14"/>
      <c r="C112" s="14"/>
      <c r="D112" s="129">
        <v>0</v>
      </c>
      <c r="E112" s="54">
        <v>0</v>
      </c>
      <c r="F112" s="69"/>
      <c r="G112" s="118" t="s">
        <v>155</v>
      </c>
      <c r="H112" s="139">
        <f>O122</f>
        <v>200</v>
      </c>
      <c r="I112" s="52"/>
      <c r="K112" s="40"/>
      <c r="L112" s="38"/>
      <c r="M112" s="41"/>
      <c r="N112" s="41"/>
      <c r="O112" s="86"/>
      <c r="P112" s="78"/>
    </row>
    <row r="113" spans="1:16" x14ac:dyDescent="0.2">
      <c r="A113" s="5" t="s">
        <v>25</v>
      </c>
      <c r="B113" s="14"/>
      <c r="C113" s="14"/>
      <c r="D113" s="129">
        <v>0</v>
      </c>
      <c r="E113" s="54">
        <v>0</v>
      </c>
      <c r="F113" s="69" t="s">
        <v>138</v>
      </c>
      <c r="G113" s="58"/>
      <c r="H113" s="59"/>
      <c r="I113" s="52"/>
      <c r="K113" s="40"/>
      <c r="L113" s="38"/>
      <c r="M113" s="38"/>
      <c r="N113" s="206" t="s">
        <v>151</v>
      </c>
      <c r="O113" s="47"/>
      <c r="P113" s="78"/>
    </row>
    <row r="114" spans="1:16" x14ac:dyDescent="0.2">
      <c r="A114" s="5" t="s">
        <v>26</v>
      </c>
      <c r="B114" s="14"/>
      <c r="C114" s="14"/>
      <c r="D114" s="129">
        <v>0</v>
      </c>
      <c r="E114" s="54">
        <v>0</v>
      </c>
      <c r="F114" s="62" t="s">
        <v>199</v>
      </c>
      <c r="G114" s="60"/>
      <c r="H114" s="61"/>
      <c r="I114" s="52"/>
      <c r="K114" s="40"/>
      <c r="L114" s="38"/>
      <c r="M114" s="41"/>
      <c r="N114" s="183" t="s">
        <v>152</v>
      </c>
      <c r="O114" s="38"/>
      <c r="P114" s="78"/>
    </row>
    <row r="115" spans="1:16" x14ac:dyDescent="0.2">
      <c r="A115" s="5" t="s">
        <v>27</v>
      </c>
      <c r="B115" s="14"/>
      <c r="C115" s="14"/>
      <c r="D115" s="129">
        <v>0</v>
      </c>
      <c r="E115" s="54">
        <v>0</v>
      </c>
      <c r="F115" s="69" t="s">
        <v>229</v>
      </c>
      <c r="G115" s="70"/>
      <c r="H115" s="71"/>
      <c r="I115" s="52"/>
      <c r="K115" s="40"/>
      <c r="L115" s="38"/>
      <c r="M115" s="42"/>
      <c r="N115" s="110"/>
      <c r="O115" s="38"/>
      <c r="P115" s="78"/>
    </row>
    <row r="116" spans="1:16" x14ac:dyDescent="0.2">
      <c r="A116" s="5" t="s">
        <v>39</v>
      </c>
      <c r="B116" s="14"/>
      <c r="C116" s="14"/>
      <c r="D116" s="129">
        <v>0</v>
      </c>
      <c r="E116" s="54">
        <v>0</v>
      </c>
      <c r="F116" s="62" t="s">
        <v>18</v>
      </c>
      <c r="G116" s="63"/>
      <c r="H116" s="71"/>
      <c r="I116" s="52"/>
      <c r="K116" s="40"/>
      <c r="L116" s="38"/>
      <c r="M116" s="42" t="s">
        <v>108</v>
      </c>
      <c r="N116" s="80">
        <v>0</v>
      </c>
      <c r="O116" s="38" t="s">
        <v>188</v>
      </c>
      <c r="P116" s="78"/>
    </row>
    <row r="117" spans="1:16" x14ac:dyDescent="0.2">
      <c r="A117" s="5" t="s">
        <v>28</v>
      </c>
      <c r="B117" s="14"/>
      <c r="C117" s="14"/>
      <c r="D117" s="129">
        <v>0</v>
      </c>
      <c r="E117" s="54">
        <v>0</v>
      </c>
      <c r="F117" s="69"/>
      <c r="G117" s="70"/>
      <c r="H117" s="71"/>
      <c r="I117" s="52"/>
      <c r="K117" s="40"/>
      <c r="L117" s="38"/>
      <c r="M117" s="42" t="s">
        <v>109</v>
      </c>
      <c r="N117" s="80">
        <v>0</v>
      </c>
      <c r="O117" s="38" t="s">
        <v>188</v>
      </c>
      <c r="P117" s="78"/>
    </row>
    <row r="118" spans="1:16" x14ac:dyDescent="0.2">
      <c r="A118" s="5" t="s">
        <v>230</v>
      </c>
      <c r="B118" s="14"/>
      <c r="C118" s="14"/>
      <c r="D118" s="129">
        <v>0</v>
      </c>
      <c r="E118" s="54">
        <v>0</v>
      </c>
      <c r="F118" s="69"/>
      <c r="G118" s="70"/>
      <c r="H118" s="71"/>
      <c r="I118" s="52"/>
      <c r="K118" s="40"/>
      <c r="L118" s="38"/>
      <c r="M118" s="42" t="s">
        <v>110</v>
      </c>
      <c r="N118" s="111">
        <v>0</v>
      </c>
      <c r="O118" s="38"/>
      <c r="P118" s="78"/>
    </row>
    <row r="119" spans="1:16" x14ac:dyDescent="0.2">
      <c r="A119" s="5" t="s">
        <v>54</v>
      </c>
      <c r="B119" s="14"/>
      <c r="C119" s="14"/>
      <c r="D119" s="129">
        <v>0</v>
      </c>
      <c r="E119" s="54">
        <v>0</v>
      </c>
      <c r="F119" s="69" t="s">
        <v>80</v>
      </c>
      <c r="G119" s="70"/>
      <c r="H119" s="71"/>
      <c r="I119" s="52"/>
      <c r="K119" s="40"/>
      <c r="L119" s="38"/>
      <c r="M119" s="42"/>
      <c r="N119" s="80"/>
      <c r="O119" s="38"/>
      <c r="P119" s="78"/>
    </row>
    <row r="120" spans="1:16" ht="13.5" thickBot="1" x14ac:dyDescent="0.25">
      <c r="A120" s="5" t="s">
        <v>179</v>
      </c>
      <c r="B120" s="129">
        <v>0</v>
      </c>
      <c r="C120" s="14">
        <v>0</v>
      </c>
      <c r="D120" s="14"/>
      <c r="E120" s="54"/>
      <c r="F120" s="69"/>
      <c r="G120" s="70"/>
      <c r="H120" s="71"/>
      <c r="I120" s="52"/>
      <c r="K120" s="40"/>
      <c r="L120" s="38"/>
      <c r="M120" s="42"/>
      <c r="N120" s="186">
        <f>SUM(N115:N118)</f>
        <v>0</v>
      </c>
      <c r="O120" s="38"/>
      <c r="P120" s="78"/>
    </row>
    <row r="121" spans="1:16" ht="13.5" thickTop="1" x14ac:dyDescent="0.2">
      <c r="A121" s="5" t="s">
        <v>180</v>
      </c>
      <c r="B121" s="129">
        <v>0</v>
      </c>
      <c r="C121" s="14">
        <v>0</v>
      </c>
      <c r="D121" s="14"/>
      <c r="E121" s="54"/>
      <c r="F121" s="98"/>
      <c r="G121" s="99"/>
      <c r="H121" s="100"/>
      <c r="I121" s="52"/>
      <c r="K121" s="40"/>
      <c r="L121" s="38"/>
      <c r="M121" s="42"/>
      <c r="N121" s="110"/>
      <c r="O121" s="38"/>
      <c r="P121" s="78"/>
    </row>
    <row r="122" spans="1:16" ht="26.25" thickBot="1" x14ac:dyDescent="0.25">
      <c r="A122" s="5" t="s">
        <v>232</v>
      </c>
      <c r="B122" s="129">
        <v>0</v>
      </c>
      <c r="C122" s="14">
        <v>0</v>
      </c>
      <c r="D122" s="14"/>
      <c r="E122" s="14"/>
      <c r="F122" s="55"/>
      <c r="G122" s="52"/>
      <c r="H122" s="52"/>
      <c r="I122" s="52"/>
      <c r="K122" s="40"/>
      <c r="L122" s="55" t="s">
        <v>153</v>
      </c>
      <c r="M122" s="38"/>
      <c r="N122" s="38"/>
      <c r="O122" s="112">
        <v>200</v>
      </c>
      <c r="P122" s="78"/>
    </row>
    <row r="123" spans="1:16" x14ac:dyDescent="0.2">
      <c r="A123" s="18" t="s">
        <v>59</v>
      </c>
      <c r="B123" s="129">
        <v>0</v>
      </c>
      <c r="C123" s="14">
        <v>0</v>
      </c>
      <c r="D123" s="14"/>
      <c r="E123" s="54"/>
      <c r="F123" s="104"/>
      <c r="G123" s="108" t="s">
        <v>139</v>
      </c>
      <c r="H123" s="109" t="s">
        <v>140</v>
      </c>
      <c r="I123" s="52"/>
      <c r="K123" s="40"/>
      <c r="L123" s="38"/>
      <c r="M123" s="42"/>
      <c r="N123" s="110"/>
      <c r="O123" s="38"/>
      <c r="P123" s="78"/>
    </row>
    <row r="124" spans="1:16" ht="13.5" thickBot="1" x14ac:dyDescent="0.25">
      <c r="A124" s="5" t="s">
        <v>181</v>
      </c>
      <c r="B124" s="14">
        <f>H111*H112</f>
        <v>0</v>
      </c>
      <c r="C124" s="14">
        <v>0</v>
      </c>
      <c r="D124" s="14"/>
      <c r="E124" s="54"/>
      <c r="F124" s="105" t="s">
        <v>141</v>
      </c>
      <c r="G124" s="106">
        <f>SUM(B120:B124)-SUM(D112:D119)</f>
        <v>0</v>
      </c>
      <c r="H124" s="107">
        <f>SUM(C120:C124)-SUM(E112:E119)</f>
        <v>0</v>
      </c>
      <c r="I124" s="52"/>
      <c r="K124" s="40"/>
      <c r="L124" s="38"/>
      <c r="M124" s="42"/>
      <c r="N124" s="110"/>
      <c r="O124" s="38"/>
      <c r="P124" s="78"/>
    </row>
    <row r="125" spans="1:16" ht="13.5" thickBot="1" x14ac:dyDescent="0.25">
      <c r="A125" s="5"/>
      <c r="B125" s="14"/>
      <c r="C125" s="14"/>
      <c r="D125" s="14"/>
      <c r="E125" s="14"/>
      <c r="F125" s="42"/>
      <c r="G125" s="158"/>
      <c r="H125" s="158"/>
      <c r="I125" s="52"/>
      <c r="K125" s="40"/>
      <c r="L125" s="159" t="s">
        <v>202</v>
      </c>
      <c r="M125" s="163"/>
      <c r="N125" s="166"/>
      <c r="O125" s="38"/>
      <c r="P125" s="78"/>
    </row>
    <row r="126" spans="1:16" x14ac:dyDescent="0.2">
      <c r="A126" s="5"/>
      <c r="B126" s="14"/>
      <c r="C126" s="14"/>
      <c r="D126" s="14"/>
      <c r="E126" s="54"/>
      <c r="F126" s="101"/>
      <c r="G126" s="102"/>
      <c r="H126" s="103"/>
      <c r="I126" s="52"/>
      <c r="K126" s="40"/>
      <c r="L126" s="38"/>
      <c r="M126" s="41"/>
      <c r="N126" s="41"/>
      <c r="O126" s="86"/>
      <c r="P126" s="78"/>
    </row>
    <row r="127" spans="1:16" x14ac:dyDescent="0.2">
      <c r="A127" s="199" t="s">
        <v>257</v>
      </c>
      <c r="B127" s="201"/>
      <c r="C127" s="201"/>
      <c r="D127" s="117"/>
      <c r="E127" s="113"/>
      <c r="F127" s="62"/>
      <c r="G127" s="114" t="s">
        <v>154</v>
      </c>
      <c r="H127" s="138">
        <f>N135</f>
        <v>0</v>
      </c>
      <c r="I127" s="52"/>
      <c r="K127" s="40"/>
      <c r="L127" s="38"/>
      <c r="M127" s="38"/>
      <c r="N127" s="206" t="s">
        <v>151</v>
      </c>
      <c r="O127" s="47"/>
      <c r="P127" s="78"/>
    </row>
    <row r="128" spans="1:16" x14ac:dyDescent="0.2">
      <c r="A128" s="5" t="s">
        <v>36</v>
      </c>
      <c r="B128" s="14"/>
      <c r="C128" s="14"/>
      <c r="D128" s="129">
        <v>0</v>
      </c>
      <c r="E128" s="54">
        <v>0</v>
      </c>
      <c r="F128" s="69"/>
      <c r="G128" s="118" t="s">
        <v>155</v>
      </c>
      <c r="H128" s="139">
        <f>O137</f>
        <v>200</v>
      </c>
      <c r="I128" s="52"/>
      <c r="K128" s="40"/>
      <c r="L128" s="38"/>
      <c r="M128" s="41"/>
      <c r="N128" s="183" t="s">
        <v>152</v>
      </c>
      <c r="O128" s="38"/>
      <c r="P128" s="78"/>
    </row>
    <row r="129" spans="1:16" x14ac:dyDescent="0.2">
      <c r="A129" s="5" t="s">
        <v>25</v>
      </c>
      <c r="B129" s="14"/>
      <c r="C129" s="14"/>
      <c r="D129" s="129">
        <v>0</v>
      </c>
      <c r="E129" s="54">
        <v>0</v>
      </c>
      <c r="F129" s="69" t="s">
        <v>138</v>
      </c>
      <c r="G129" s="58"/>
      <c r="H129" s="59"/>
      <c r="I129" s="52"/>
      <c r="K129" s="40"/>
      <c r="L129" s="38"/>
      <c r="M129" s="42"/>
      <c r="N129" s="110"/>
      <c r="O129" s="38"/>
      <c r="P129" s="78"/>
    </row>
    <row r="130" spans="1:16" x14ac:dyDescent="0.2">
      <c r="A130" s="5" t="s">
        <v>26</v>
      </c>
      <c r="B130" s="14"/>
      <c r="C130" s="14"/>
      <c r="D130" s="129">
        <v>0</v>
      </c>
      <c r="E130" s="54">
        <v>0</v>
      </c>
      <c r="F130" s="62" t="s">
        <v>233</v>
      </c>
      <c r="G130" s="60"/>
      <c r="H130" s="61"/>
      <c r="I130" s="52"/>
      <c r="K130" s="40"/>
      <c r="L130" s="38"/>
      <c r="M130" s="42" t="s">
        <v>110</v>
      </c>
      <c r="N130" s="80">
        <v>0</v>
      </c>
      <c r="O130" s="38" t="s">
        <v>188</v>
      </c>
      <c r="P130" s="78"/>
    </row>
    <row r="131" spans="1:16" x14ac:dyDescent="0.2">
      <c r="A131" s="5" t="s">
        <v>27</v>
      </c>
      <c r="B131" s="14"/>
      <c r="C131" s="14"/>
      <c r="D131" s="129">
        <v>0</v>
      </c>
      <c r="E131" s="54">
        <v>0</v>
      </c>
      <c r="F131" s="69" t="s">
        <v>182</v>
      </c>
      <c r="G131" s="70"/>
      <c r="H131" s="71"/>
      <c r="I131" s="52"/>
      <c r="K131" s="40"/>
      <c r="L131" s="38"/>
      <c r="M131" s="42" t="s">
        <v>111</v>
      </c>
      <c r="N131" s="80">
        <v>0</v>
      </c>
      <c r="O131" s="38" t="s">
        <v>188</v>
      </c>
      <c r="P131" s="78"/>
    </row>
    <row r="132" spans="1:16" x14ac:dyDescent="0.2">
      <c r="A132" s="5" t="s">
        <v>39</v>
      </c>
      <c r="B132" s="14"/>
      <c r="C132" s="14"/>
      <c r="D132" s="129">
        <v>0</v>
      </c>
      <c r="E132" s="54">
        <v>0</v>
      </c>
      <c r="F132" s="62" t="s">
        <v>18</v>
      </c>
      <c r="G132" s="63"/>
      <c r="H132" s="71"/>
      <c r="I132" s="52"/>
      <c r="K132" s="40"/>
      <c r="L132" s="38"/>
      <c r="M132" s="42" t="s">
        <v>112</v>
      </c>
      <c r="N132" s="80">
        <v>0</v>
      </c>
      <c r="O132" s="38" t="s">
        <v>188</v>
      </c>
      <c r="P132" s="78"/>
    </row>
    <row r="133" spans="1:16" x14ac:dyDescent="0.2">
      <c r="A133" s="5" t="s">
        <v>28</v>
      </c>
      <c r="B133" s="14"/>
      <c r="C133" s="14"/>
      <c r="D133" s="129">
        <v>0</v>
      </c>
      <c r="E133" s="54">
        <v>0</v>
      </c>
      <c r="F133" s="62"/>
      <c r="G133" s="63"/>
      <c r="H133" s="71"/>
      <c r="I133" s="52"/>
      <c r="K133" s="40"/>
      <c r="L133" s="38"/>
      <c r="M133" s="42" t="s">
        <v>113</v>
      </c>
      <c r="N133" s="111">
        <v>0</v>
      </c>
      <c r="O133" s="38" t="s">
        <v>188</v>
      </c>
      <c r="P133" s="78"/>
    </row>
    <row r="134" spans="1:16" x14ac:dyDescent="0.2">
      <c r="A134" s="5" t="s">
        <v>230</v>
      </c>
      <c r="B134" s="14"/>
      <c r="C134" s="14"/>
      <c r="D134" s="129">
        <v>0</v>
      </c>
      <c r="E134" s="54">
        <v>0</v>
      </c>
      <c r="F134" s="69"/>
      <c r="G134" s="70"/>
      <c r="H134" s="71"/>
      <c r="I134" s="52"/>
      <c r="K134" s="40"/>
      <c r="L134" s="38"/>
      <c r="M134" s="42"/>
      <c r="N134" s="80"/>
      <c r="O134" s="38"/>
      <c r="P134" s="78"/>
    </row>
    <row r="135" spans="1:16" ht="13.5" thickBot="1" x14ac:dyDescent="0.25">
      <c r="A135" s="5" t="s">
        <v>54</v>
      </c>
      <c r="B135" s="14"/>
      <c r="C135" s="14"/>
      <c r="D135" s="129">
        <v>0</v>
      </c>
      <c r="E135" s="54">
        <v>0</v>
      </c>
      <c r="F135" s="69" t="s">
        <v>80</v>
      </c>
      <c r="G135" s="70"/>
      <c r="H135" s="71"/>
      <c r="I135" s="52"/>
      <c r="K135" s="40"/>
      <c r="L135" s="38"/>
      <c r="M135" s="42"/>
      <c r="N135" s="186">
        <f>SUM(N130:N133)</f>
        <v>0</v>
      </c>
      <c r="O135" s="38"/>
      <c r="P135" s="78"/>
    </row>
    <row r="136" spans="1:16" ht="13.5" thickTop="1" x14ac:dyDescent="0.2">
      <c r="A136" s="5" t="s">
        <v>179</v>
      </c>
      <c r="B136" s="129">
        <v>0</v>
      </c>
      <c r="C136" s="14">
        <v>0</v>
      </c>
      <c r="D136" s="14"/>
      <c r="E136" s="54"/>
      <c r="F136" s="69"/>
      <c r="G136" s="70"/>
      <c r="H136" s="71"/>
      <c r="I136" s="52"/>
      <c r="K136" s="40"/>
      <c r="L136" s="38"/>
      <c r="M136" s="42"/>
      <c r="N136" s="110"/>
      <c r="O136" s="38"/>
      <c r="P136" s="78"/>
    </row>
    <row r="137" spans="1:16" x14ac:dyDescent="0.2">
      <c r="A137" s="5" t="s">
        <v>180</v>
      </c>
      <c r="B137" s="129">
        <v>0</v>
      </c>
      <c r="C137" s="14">
        <v>0</v>
      </c>
      <c r="D137" s="14"/>
      <c r="E137" s="54"/>
      <c r="F137" s="98"/>
      <c r="G137" s="99"/>
      <c r="H137" s="100"/>
      <c r="I137" s="52"/>
      <c r="K137" s="40"/>
      <c r="L137" s="55" t="s">
        <v>153</v>
      </c>
      <c r="M137" s="38"/>
      <c r="N137" s="38"/>
      <c r="O137" s="112">
        <v>200</v>
      </c>
      <c r="P137" s="78"/>
    </row>
    <row r="138" spans="1:16" ht="26.25" thickBot="1" x14ac:dyDescent="0.25">
      <c r="A138" s="5" t="s">
        <v>232</v>
      </c>
      <c r="B138" s="129">
        <v>0</v>
      </c>
      <c r="C138" s="14">
        <v>0</v>
      </c>
      <c r="D138" s="14"/>
      <c r="E138" s="14"/>
      <c r="F138" s="55"/>
      <c r="G138" s="52"/>
      <c r="H138" s="52"/>
      <c r="I138" s="52"/>
      <c r="K138" s="40"/>
      <c r="L138" s="41"/>
      <c r="M138" s="41"/>
      <c r="N138" s="41"/>
      <c r="O138" s="41"/>
      <c r="P138" s="39"/>
    </row>
    <row r="139" spans="1:16" x14ac:dyDescent="0.2">
      <c r="A139" s="18" t="s">
        <v>59</v>
      </c>
      <c r="B139" s="129">
        <v>0</v>
      </c>
      <c r="C139" s="14">
        <v>0</v>
      </c>
      <c r="D139" s="14"/>
      <c r="E139" s="54"/>
      <c r="F139" s="104"/>
      <c r="G139" s="108" t="s">
        <v>139</v>
      </c>
      <c r="H139" s="109" t="s">
        <v>140</v>
      </c>
      <c r="I139" s="52"/>
      <c r="K139" s="40"/>
      <c r="L139" s="41"/>
      <c r="M139" s="41"/>
      <c r="N139" s="41"/>
      <c r="O139" s="41"/>
      <c r="P139" s="39"/>
    </row>
    <row r="140" spans="1:16" ht="13.5" thickBot="1" x14ac:dyDescent="0.25">
      <c r="A140" s="5" t="s">
        <v>181</v>
      </c>
      <c r="B140" s="14">
        <f>H127*H128</f>
        <v>0</v>
      </c>
      <c r="C140" s="14">
        <v>0</v>
      </c>
      <c r="D140" s="14"/>
      <c r="E140" s="54"/>
      <c r="F140" s="105" t="s">
        <v>141</v>
      </c>
      <c r="G140" s="106">
        <f>SUM(B136:B140)-SUM(D128:D135)</f>
        <v>0</v>
      </c>
      <c r="H140" s="107">
        <f>SUM(C136:C140)-SUM(E128:E135)</f>
        <v>0</v>
      </c>
      <c r="I140" s="52"/>
      <c r="K140" s="40"/>
      <c r="L140" s="41"/>
      <c r="M140" s="41"/>
      <c r="N140" s="41"/>
      <c r="O140" s="41"/>
      <c r="P140" s="39"/>
    </row>
    <row r="141" spans="1:16" x14ac:dyDescent="0.2">
      <c r="A141" s="13"/>
      <c r="B141" s="14"/>
      <c r="C141" s="14"/>
      <c r="D141" s="14"/>
      <c r="E141" s="54"/>
      <c r="F141" s="101"/>
      <c r="G141" s="102"/>
      <c r="H141" s="103"/>
      <c r="I141" s="52"/>
      <c r="K141" s="40"/>
      <c r="L141" s="41"/>
      <c r="M141" s="41"/>
      <c r="N141" s="41"/>
      <c r="O141" s="41"/>
      <c r="P141" s="39"/>
    </row>
    <row r="142" spans="1:16" x14ac:dyDescent="0.2">
      <c r="A142" s="13"/>
      <c r="B142" s="14"/>
      <c r="C142" s="14"/>
      <c r="D142" s="14"/>
      <c r="E142" s="54"/>
      <c r="F142" s="101"/>
      <c r="G142" s="102"/>
      <c r="H142" s="103"/>
      <c r="I142" s="52"/>
      <c r="K142" s="40"/>
      <c r="L142" s="41"/>
      <c r="M142" s="41"/>
      <c r="N142" s="41"/>
      <c r="O142" s="41"/>
      <c r="P142" s="39"/>
    </row>
    <row r="143" spans="1:16" x14ac:dyDescent="0.2">
      <c r="A143" s="202" t="s">
        <v>124</v>
      </c>
      <c r="B143" s="129">
        <v>0</v>
      </c>
      <c r="C143" s="14">
        <v>0</v>
      </c>
      <c r="D143" s="24"/>
      <c r="E143" s="53"/>
      <c r="F143" s="69" t="s">
        <v>183</v>
      </c>
      <c r="G143" s="56"/>
      <c r="H143" s="57"/>
      <c r="I143" s="52"/>
      <c r="K143" s="40"/>
      <c r="L143" s="41"/>
      <c r="M143" s="41"/>
      <c r="N143" s="41"/>
      <c r="O143" s="41"/>
      <c r="P143" s="39"/>
    </row>
    <row r="144" spans="1:16" x14ac:dyDescent="0.2">
      <c r="A144" s="121"/>
      <c r="B144" s="14"/>
      <c r="C144" s="14"/>
      <c r="D144" s="24"/>
      <c r="E144" s="53"/>
      <c r="F144" s="68"/>
      <c r="G144" s="56"/>
      <c r="H144" s="57"/>
      <c r="I144" s="41"/>
      <c r="K144" s="40"/>
      <c r="L144" s="41"/>
      <c r="M144" s="41"/>
      <c r="N144" s="145"/>
      <c r="O144" s="41"/>
      <c r="P144" s="78"/>
    </row>
    <row r="145" spans="1:17" x14ac:dyDescent="0.2">
      <c r="A145" s="202" t="s">
        <v>184</v>
      </c>
      <c r="B145" s="129">
        <v>0</v>
      </c>
      <c r="C145" s="14">
        <v>0</v>
      </c>
      <c r="D145" s="24"/>
      <c r="E145" s="53"/>
      <c r="F145" s="62"/>
      <c r="G145" s="66"/>
      <c r="H145" s="67"/>
      <c r="I145" s="41"/>
      <c r="K145" s="40"/>
      <c r="L145" s="41"/>
      <c r="M145" s="41"/>
      <c r="N145" s="145"/>
      <c r="O145" s="41"/>
      <c r="P145" s="39"/>
    </row>
    <row r="146" spans="1:17" ht="13.5" thickBot="1" x14ac:dyDescent="0.25">
      <c r="A146" s="168"/>
      <c r="B146" s="169"/>
      <c r="C146" s="169"/>
      <c r="D146" s="169"/>
      <c r="E146" s="170"/>
      <c r="F146" s="68"/>
      <c r="G146" s="56"/>
      <c r="H146" s="57"/>
      <c r="I146" s="145"/>
      <c r="K146" s="40"/>
      <c r="L146" s="41"/>
      <c r="M146" s="41"/>
      <c r="N146" s="145"/>
      <c r="O146" s="41"/>
      <c r="P146" s="39"/>
    </row>
    <row r="147" spans="1:17" ht="18.75" thickBot="1" x14ac:dyDescent="0.3">
      <c r="A147" s="173" t="s">
        <v>43</v>
      </c>
      <c r="B147" s="174">
        <f>SUM(B5:B146)</f>
        <v>44250</v>
      </c>
      <c r="C147" s="174">
        <f>SUM(C5:C146)</f>
        <v>0</v>
      </c>
      <c r="D147" s="174">
        <f>SUM(D5:D146)</f>
        <v>44350</v>
      </c>
      <c r="E147" s="175">
        <f>SUM(E5:E146)</f>
        <v>0</v>
      </c>
      <c r="F147" s="167"/>
      <c r="G147" s="56"/>
      <c r="H147" s="57"/>
      <c r="I147" s="41"/>
      <c r="K147" s="40"/>
      <c r="L147" s="41"/>
      <c r="M147" s="41"/>
      <c r="N147" s="145"/>
      <c r="O147" s="41"/>
      <c r="P147" s="39"/>
    </row>
    <row r="148" spans="1:17" ht="18.75" thickBot="1" x14ac:dyDescent="0.3">
      <c r="A148" s="177"/>
      <c r="B148" s="178"/>
      <c r="C148" s="171"/>
      <c r="D148" s="171"/>
      <c r="E148" s="172"/>
      <c r="F148" s="68"/>
      <c r="G148" s="56"/>
      <c r="H148" s="57"/>
      <c r="I148" s="41"/>
      <c r="K148" s="40"/>
      <c r="L148" s="41"/>
      <c r="M148" s="41"/>
      <c r="N148" s="145"/>
      <c r="O148" s="41"/>
      <c r="P148" s="39"/>
    </row>
    <row r="149" spans="1:17" ht="32.25" thickBot="1" x14ac:dyDescent="0.3">
      <c r="A149" s="179" t="s">
        <v>142</v>
      </c>
      <c r="B149" s="175">
        <f>B147-D147</f>
        <v>-100</v>
      </c>
      <c r="C149" s="176"/>
      <c r="D149" s="23"/>
      <c r="E149" s="53"/>
      <c r="F149" s="73"/>
      <c r="G149" s="74"/>
      <c r="H149" s="75"/>
      <c r="I149" s="41"/>
      <c r="K149" s="77"/>
      <c r="L149" s="119"/>
      <c r="M149" s="119"/>
      <c r="N149" s="187"/>
      <c r="O149" s="119"/>
      <c r="P149" s="120"/>
    </row>
    <row r="150" spans="1:17" x14ac:dyDescent="0.2">
      <c r="I150" s="72"/>
      <c r="K150" s="41"/>
      <c r="L150" s="41"/>
      <c r="M150" s="41"/>
      <c r="N150" s="145"/>
      <c r="O150" s="41"/>
      <c r="P150" s="41"/>
      <c r="Q150" s="41"/>
    </row>
    <row r="151" spans="1:17" x14ac:dyDescent="0.2">
      <c r="K151" s="41"/>
      <c r="L151" s="41"/>
      <c r="M151" s="41"/>
      <c r="N151" s="145"/>
      <c r="O151" s="41"/>
      <c r="P151" s="41"/>
    </row>
    <row r="152" spans="1:17" x14ac:dyDescent="0.2">
      <c r="C152" s="324" t="s">
        <v>285</v>
      </c>
      <c r="D152" s="324" t="s">
        <v>286</v>
      </c>
      <c r="K152" s="41"/>
      <c r="L152" s="41"/>
      <c r="M152" s="41"/>
      <c r="N152" s="145"/>
      <c r="O152" s="41"/>
      <c r="P152" s="41"/>
    </row>
    <row r="153" spans="1:17" x14ac:dyDescent="0.2">
      <c r="K153" s="41"/>
      <c r="L153" s="41"/>
      <c r="M153" s="41"/>
      <c r="N153" s="145"/>
      <c r="O153" s="41"/>
      <c r="P153" s="41"/>
    </row>
    <row r="154" spans="1:17" x14ac:dyDescent="0.2">
      <c r="K154" s="41"/>
      <c r="L154" s="41"/>
      <c r="M154" s="41"/>
      <c r="N154" s="41"/>
      <c r="O154" s="41"/>
      <c r="P154" s="41"/>
    </row>
    <row r="155" spans="1:17" x14ac:dyDescent="0.2">
      <c r="A155" s="319" t="s">
        <v>284</v>
      </c>
      <c r="B155" s="319"/>
      <c r="C155" s="26">
        <f>B147</f>
        <v>44250</v>
      </c>
      <c r="D155" s="26">
        <f>D147</f>
        <v>44350</v>
      </c>
      <c r="K155" s="41"/>
      <c r="L155" s="41"/>
      <c r="M155" s="41"/>
      <c r="N155" s="41"/>
      <c r="O155" s="41"/>
      <c r="P155" s="41"/>
    </row>
    <row r="156" spans="1:17" x14ac:dyDescent="0.2">
      <c r="A156" s="26"/>
      <c r="K156" s="41"/>
      <c r="L156" s="41"/>
      <c r="M156" s="41"/>
      <c r="N156" s="41"/>
      <c r="O156" s="41"/>
      <c r="P156" s="41"/>
    </row>
    <row r="157" spans="1:17" x14ac:dyDescent="0.2">
      <c r="A157" s="26"/>
      <c r="K157" s="41"/>
      <c r="L157" s="41"/>
      <c r="M157" s="41"/>
      <c r="N157" s="41"/>
      <c r="O157" s="41"/>
      <c r="P157" s="41"/>
    </row>
    <row r="158" spans="1:17" x14ac:dyDescent="0.2">
      <c r="A158" s="320" t="s">
        <v>288</v>
      </c>
      <c r="B158" s="320"/>
      <c r="C158" s="26">
        <v>600</v>
      </c>
      <c r="D158" s="26">
        <v>600</v>
      </c>
      <c r="K158" s="41"/>
      <c r="L158" s="41"/>
      <c r="M158" s="41"/>
      <c r="N158" s="41"/>
      <c r="O158" s="41"/>
      <c r="P158" s="41"/>
    </row>
    <row r="159" spans="1:17" x14ac:dyDescent="0.2">
      <c r="A159" s="320" t="s">
        <v>289</v>
      </c>
      <c r="B159" s="320"/>
      <c r="C159" s="26">
        <v>1700</v>
      </c>
      <c r="D159" s="26">
        <v>1700</v>
      </c>
      <c r="K159" s="41"/>
      <c r="L159" s="41"/>
      <c r="M159" s="41"/>
      <c r="N159" s="41"/>
      <c r="O159" s="41"/>
      <c r="P159" s="41"/>
    </row>
    <row r="160" spans="1:17" x14ac:dyDescent="0.2">
      <c r="A160" s="321"/>
      <c r="B160" s="321"/>
      <c r="C160" s="322"/>
      <c r="D160" s="322"/>
      <c r="K160" s="41"/>
      <c r="L160" s="41"/>
      <c r="M160" s="41"/>
      <c r="N160" s="41"/>
      <c r="O160" s="41"/>
      <c r="P160" s="41"/>
    </row>
    <row r="161" spans="1:16" x14ac:dyDescent="0.2">
      <c r="A161" s="321"/>
      <c r="B161" s="321"/>
      <c r="K161" s="41"/>
      <c r="L161" s="41"/>
      <c r="M161" s="41"/>
      <c r="N161" s="41"/>
      <c r="O161" s="41"/>
      <c r="P161" s="41"/>
    </row>
    <row r="162" spans="1:16" ht="26.25" thickBot="1" x14ac:dyDescent="0.25">
      <c r="A162" s="319" t="s">
        <v>287</v>
      </c>
      <c r="B162" s="319"/>
      <c r="C162" s="323">
        <f>SUM(C155:C160)</f>
        <v>46550</v>
      </c>
      <c r="D162" s="323">
        <f>SUM(D155:D160)</f>
        <v>46650</v>
      </c>
      <c r="F162" s="38"/>
      <c r="K162" s="41"/>
      <c r="L162" s="41"/>
      <c r="M162" s="41"/>
      <c r="N162" s="41"/>
      <c r="O162" s="41"/>
      <c r="P162" s="41"/>
    </row>
    <row r="163" spans="1:16" ht="13.5" thickTop="1" x14ac:dyDescent="0.2">
      <c r="F163" s="38"/>
      <c r="K163" s="41"/>
      <c r="L163" s="41"/>
      <c r="M163" s="41"/>
      <c r="N163" s="41"/>
      <c r="O163" s="41"/>
      <c r="P163" s="41"/>
    </row>
    <row r="164" spans="1:16" x14ac:dyDescent="0.2">
      <c r="F164" s="38"/>
      <c r="K164" s="41"/>
      <c r="L164" s="41"/>
      <c r="M164" s="41"/>
      <c r="N164" s="41"/>
      <c r="O164" s="41"/>
      <c r="P164" s="41"/>
    </row>
    <row r="165" spans="1:16" x14ac:dyDescent="0.2">
      <c r="F165" s="38"/>
      <c r="K165" s="41"/>
      <c r="L165" s="41"/>
      <c r="M165" s="41"/>
      <c r="N165" s="41"/>
      <c r="O165" s="41"/>
      <c r="P165" s="41"/>
    </row>
    <row r="166" spans="1:16" x14ac:dyDescent="0.2">
      <c r="F166" s="38"/>
      <c r="K166" s="41"/>
      <c r="L166" s="41"/>
      <c r="M166" s="41"/>
      <c r="N166" s="41"/>
      <c r="O166" s="41"/>
      <c r="P166" s="41"/>
    </row>
    <row r="167" spans="1:16" x14ac:dyDescent="0.2">
      <c r="F167" s="38"/>
    </row>
    <row r="168" spans="1:16" x14ac:dyDescent="0.2">
      <c r="F168" s="38"/>
    </row>
    <row r="169" spans="1:16" x14ac:dyDescent="0.2">
      <c r="F169" s="38"/>
    </row>
    <row r="170" spans="1:16" x14ac:dyDescent="0.2">
      <c r="F170" s="38"/>
    </row>
    <row r="171" spans="1:16" x14ac:dyDescent="0.2">
      <c r="F171" s="38"/>
    </row>
    <row r="172" spans="1:16" x14ac:dyDescent="0.2">
      <c r="F172" s="38"/>
    </row>
    <row r="173" spans="1:16" x14ac:dyDescent="0.2">
      <c r="F173" s="38"/>
    </row>
    <row r="174" spans="1:16" x14ac:dyDescent="0.2">
      <c r="F174" s="38"/>
    </row>
    <row r="175" spans="1:16" x14ac:dyDescent="0.2">
      <c r="F175" s="38"/>
    </row>
    <row r="176" spans="1:16" x14ac:dyDescent="0.2">
      <c r="F176" s="38"/>
    </row>
    <row r="177" spans="6:6" x14ac:dyDescent="0.2">
      <c r="F177" s="38"/>
    </row>
    <row r="178" spans="6:6" x14ac:dyDescent="0.2">
      <c r="F178" s="38"/>
    </row>
    <row r="179" spans="6:6" x14ac:dyDescent="0.2">
      <c r="F179" s="38"/>
    </row>
    <row r="180" spans="6:6" x14ac:dyDescent="0.2">
      <c r="F180" s="38"/>
    </row>
    <row r="181" spans="6:6" x14ac:dyDescent="0.2">
      <c r="F181" s="38"/>
    </row>
    <row r="182" spans="6:6" x14ac:dyDescent="0.2">
      <c r="F182" s="34"/>
    </row>
  </sheetData>
  <mergeCells count="3">
    <mergeCell ref="D3:E3"/>
    <mergeCell ref="F4:H4"/>
    <mergeCell ref="A1:H1"/>
  </mergeCells>
  <pageMargins left="0.75" right="0.75" top="1" bottom="1" header="0.5" footer="0.5"/>
  <pageSetup scale="67" orientation="portrait" r:id="rId1"/>
  <headerFooter>
    <oddFooter>Page &amp;P of &amp;N</oddFooter>
  </headerFooter>
  <rowBreaks count="2" manualBreakCount="2">
    <brk id="54" max="16" man="1"/>
    <brk id="110" max="16" man="1"/>
  </rowBreaks>
  <colBreaks count="1" manualBreakCount="1">
    <brk id="8" max="10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79"/>
  <sheetViews>
    <sheetView topLeftCell="A40" workbookViewId="0">
      <selection activeCell="B108" sqref="B108"/>
    </sheetView>
  </sheetViews>
  <sheetFormatPr defaultColWidth="9.140625" defaultRowHeight="12.75" x14ac:dyDescent="0.2"/>
  <cols>
    <col min="1" max="1" width="27.85546875" style="1" customWidth="1"/>
    <col min="2" max="2" width="13.28515625" style="272" customWidth="1"/>
    <col min="3" max="3" width="12.28515625" style="272" customWidth="1"/>
    <col min="4" max="4" width="13.28515625" style="272" customWidth="1"/>
    <col min="5" max="5" width="11.5703125" style="272" customWidth="1"/>
    <col min="6" max="6" width="19.140625" style="1" customWidth="1"/>
    <col min="7" max="8" width="17" style="1" customWidth="1"/>
    <col min="9" max="9" width="2.42578125" style="1" customWidth="1"/>
    <col min="10" max="10" width="25.140625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1:16" ht="23.25" x14ac:dyDescent="0.35">
      <c r="A1" s="446" t="s">
        <v>270</v>
      </c>
      <c r="B1" s="461"/>
      <c r="C1" s="461"/>
      <c r="D1" s="461"/>
      <c r="E1" s="461"/>
      <c r="F1" s="461"/>
      <c r="G1" s="461"/>
      <c r="H1" s="461"/>
      <c r="I1"/>
      <c r="J1" s="76"/>
      <c r="L1"/>
      <c r="M1"/>
      <c r="N1"/>
      <c r="O1"/>
    </row>
    <row r="2" spans="1:16" ht="24" thickBot="1" x14ac:dyDescent="0.4">
      <c r="A2" s="9"/>
      <c r="B2" s="224"/>
      <c r="C2" s="224"/>
      <c r="D2" s="224"/>
      <c r="E2" s="224"/>
      <c r="F2" s="9"/>
      <c r="G2" s="9"/>
      <c r="H2" s="93"/>
      <c r="I2" s="93"/>
      <c r="K2"/>
      <c r="L2"/>
      <c r="M2"/>
      <c r="N2"/>
      <c r="O2"/>
    </row>
    <row r="3" spans="1:16" ht="24" thickBot="1" x14ac:dyDescent="0.4">
      <c r="A3" s="9"/>
      <c r="B3" s="225" t="s">
        <v>33</v>
      </c>
      <c r="C3" s="226"/>
      <c r="D3" s="462" t="s">
        <v>161</v>
      </c>
      <c r="E3" s="463"/>
      <c r="F3" s="227"/>
      <c r="G3" s="227"/>
      <c r="H3" s="227"/>
      <c r="I3" s="227"/>
    </row>
    <row r="4" spans="1:16" ht="21" thickBot="1" x14ac:dyDescent="0.35">
      <c r="A4" s="10" t="s">
        <v>51</v>
      </c>
      <c r="B4" s="228" t="s">
        <v>32</v>
      </c>
      <c r="C4" s="228" t="s">
        <v>30</v>
      </c>
      <c r="D4" s="228" t="s">
        <v>32</v>
      </c>
      <c r="E4" s="228" t="s">
        <v>30</v>
      </c>
      <c r="F4" s="458" t="s">
        <v>38</v>
      </c>
      <c r="G4" s="459"/>
      <c r="H4" s="460"/>
      <c r="I4" s="229"/>
      <c r="J4" s="76"/>
      <c r="K4" s="230" t="s">
        <v>107</v>
      </c>
      <c r="L4" s="231"/>
      <c r="M4" s="232"/>
      <c r="N4" s="233"/>
      <c r="O4" s="233"/>
      <c r="P4" s="36"/>
    </row>
    <row r="5" spans="1:16" x14ac:dyDescent="0.2">
      <c r="A5" s="3"/>
      <c r="B5" s="234"/>
      <c r="C5" s="234"/>
      <c r="D5" s="234"/>
      <c r="E5" s="235"/>
      <c r="F5" s="85" t="s">
        <v>143</v>
      </c>
      <c r="G5" s="83" t="s">
        <v>190</v>
      </c>
      <c r="H5" s="57"/>
      <c r="K5" s="236"/>
      <c r="L5"/>
      <c r="M5"/>
      <c r="N5"/>
      <c r="O5"/>
      <c r="P5" s="39"/>
    </row>
    <row r="6" spans="1:16" ht="13.5" thickBot="1" x14ac:dyDescent="0.25">
      <c r="A6" s="5" t="s">
        <v>193</v>
      </c>
      <c r="B6" s="237">
        <f>(F6*G6) +(F7*G7)</f>
        <v>10800</v>
      </c>
      <c r="C6" s="237">
        <v>0</v>
      </c>
      <c r="D6" s="237"/>
      <c r="E6" s="238"/>
      <c r="F6" s="239">
        <f>SUM(O15:O16)</f>
        <v>20</v>
      </c>
      <c r="G6" s="240">
        <f>O28</f>
        <v>150</v>
      </c>
      <c r="H6" s="57" t="s">
        <v>206</v>
      </c>
      <c r="K6" s="40"/>
      <c r="L6" s="76"/>
      <c r="M6" s="241"/>
      <c r="N6"/>
      <c r="O6"/>
      <c r="P6" s="242"/>
    </row>
    <row r="7" spans="1:16" ht="13.5" thickBot="1" x14ac:dyDescent="0.25">
      <c r="A7" s="5" t="s">
        <v>219</v>
      </c>
      <c r="B7" s="243">
        <v>0</v>
      </c>
      <c r="C7" s="237">
        <v>0</v>
      </c>
      <c r="D7" s="237"/>
      <c r="E7" s="238"/>
      <c r="F7" s="239">
        <f>SUM(O17:O20)</f>
        <v>39</v>
      </c>
      <c r="G7" s="240">
        <f>O29</f>
        <v>200</v>
      </c>
      <c r="H7" s="57" t="s">
        <v>207</v>
      </c>
      <c r="K7" s="40"/>
      <c r="L7" s="244" t="s">
        <v>47</v>
      </c>
      <c r="M7" s="160"/>
      <c r="P7" s="39"/>
    </row>
    <row r="8" spans="1:16" x14ac:dyDescent="0.2">
      <c r="A8" s="5" t="s">
        <v>192</v>
      </c>
      <c r="B8" s="243">
        <v>0</v>
      </c>
      <c r="C8" s="237">
        <v>0</v>
      </c>
      <c r="D8" s="243">
        <v>0</v>
      </c>
      <c r="E8" s="238"/>
      <c r="F8" s="245"/>
      <c r="G8" s="246"/>
      <c r="H8" s="57"/>
      <c r="K8" s="40"/>
      <c r="L8" s="247"/>
      <c r="P8" s="39"/>
    </row>
    <row r="9" spans="1:16" x14ac:dyDescent="0.2">
      <c r="A9" s="5" t="s">
        <v>240</v>
      </c>
      <c r="B9" s="243">
        <f>O22*3*40</f>
        <v>7080</v>
      </c>
      <c r="C9" s="237"/>
      <c r="D9" s="243">
        <f>B9*0.6</f>
        <v>4248</v>
      </c>
      <c r="E9" s="238"/>
      <c r="F9" s="248" t="s">
        <v>244</v>
      </c>
      <c r="G9" s="246"/>
      <c r="H9" s="57"/>
      <c r="K9" s="40"/>
      <c r="L9" s="247"/>
      <c r="P9" s="39"/>
    </row>
    <row r="10" spans="1:16" x14ac:dyDescent="0.2">
      <c r="A10" s="5" t="s">
        <v>195</v>
      </c>
      <c r="B10" s="243">
        <v>0</v>
      </c>
      <c r="C10" s="237">
        <v>0</v>
      </c>
      <c r="D10" s="243">
        <v>0</v>
      </c>
      <c r="E10" s="238"/>
      <c r="F10" s="248" t="s">
        <v>225</v>
      </c>
      <c r="G10" s="246"/>
      <c r="H10" s="57"/>
      <c r="K10" s="40"/>
      <c r="L10" s="247"/>
      <c r="P10" s="39"/>
    </row>
    <row r="11" spans="1:16" x14ac:dyDescent="0.2">
      <c r="A11" s="5" t="s">
        <v>223</v>
      </c>
      <c r="B11" s="243">
        <f>150*30</f>
        <v>4500</v>
      </c>
      <c r="C11" s="237">
        <v>0</v>
      </c>
      <c r="D11" s="243">
        <v>0</v>
      </c>
      <c r="E11" s="238"/>
      <c r="F11" s="248" t="s">
        <v>245</v>
      </c>
      <c r="G11" s="246"/>
      <c r="H11" s="57"/>
      <c r="K11" s="40"/>
      <c r="L11" s="247"/>
      <c r="P11" s="39"/>
    </row>
    <row r="12" spans="1:16" x14ac:dyDescent="0.2">
      <c r="A12" s="5" t="s">
        <v>223</v>
      </c>
      <c r="B12" s="243">
        <f>15*150</f>
        <v>2250</v>
      </c>
      <c r="C12" s="237">
        <v>0</v>
      </c>
      <c r="D12" s="243">
        <v>0</v>
      </c>
      <c r="E12" s="238"/>
      <c r="F12" s="249" t="s">
        <v>271</v>
      </c>
      <c r="G12" s="56"/>
      <c r="H12" s="57"/>
      <c r="K12" s="40"/>
      <c r="M12" s="247"/>
      <c r="N12" s="250" t="s">
        <v>174</v>
      </c>
      <c r="O12" s="250" t="s">
        <v>175</v>
      </c>
      <c r="P12" s="39"/>
    </row>
    <row r="13" spans="1:16" x14ac:dyDescent="0.2">
      <c r="A13" s="5"/>
      <c r="B13" s="243"/>
      <c r="C13" s="237"/>
      <c r="D13" s="243"/>
      <c r="E13" s="238"/>
      <c r="F13" s="249"/>
      <c r="G13" s="56"/>
      <c r="H13" s="57"/>
      <c r="K13" s="40"/>
      <c r="M13" s="247"/>
      <c r="N13" s="251" t="s">
        <v>272</v>
      </c>
      <c r="O13" s="251" t="s">
        <v>234</v>
      </c>
      <c r="P13" s="39"/>
    </row>
    <row r="14" spans="1:16" x14ac:dyDescent="0.2">
      <c r="A14" s="144" t="s">
        <v>164</v>
      </c>
      <c r="B14" s="237"/>
      <c r="C14" s="237"/>
      <c r="D14" s="243">
        <v>788</v>
      </c>
      <c r="E14" s="238">
        <v>0</v>
      </c>
      <c r="F14" s="249" t="s">
        <v>209</v>
      </c>
      <c r="G14" s="56"/>
      <c r="H14" s="57"/>
      <c r="K14" s="40"/>
      <c r="M14" s="247"/>
      <c r="P14" s="39"/>
    </row>
    <row r="15" spans="1:16" x14ac:dyDescent="0.2">
      <c r="A15" s="144" t="s">
        <v>220</v>
      </c>
      <c r="B15" s="237"/>
      <c r="C15" s="237"/>
      <c r="D15" s="243">
        <v>50</v>
      </c>
      <c r="E15" s="238">
        <v>0</v>
      </c>
      <c r="F15" s="249"/>
      <c r="G15" s="56"/>
      <c r="H15" s="57"/>
      <c r="K15" s="40"/>
      <c r="M15" s="247" t="s">
        <v>108</v>
      </c>
      <c r="N15" s="252">
        <v>8</v>
      </c>
      <c r="O15" s="252">
        <v>8</v>
      </c>
      <c r="P15" s="88">
        <v>2</v>
      </c>
    </row>
    <row r="16" spans="1:16" x14ac:dyDescent="0.2">
      <c r="A16" s="5" t="s">
        <v>196</v>
      </c>
      <c r="B16" s="237"/>
      <c r="C16" s="237"/>
      <c r="D16" s="243">
        <v>0</v>
      </c>
      <c r="E16" s="238">
        <v>0</v>
      </c>
      <c r="F16" s="249" t="s">
        <v>158</v>
      </c>
      <c r="G16" s="70"/>
      <c r="H16" s="57"/>
      <c r="K16" s="40"/>
      <c r="M16" s="247" t="s">
        <v>109</v>
      </c>
      <c r="N16" s="252">
        <v>10</v>
      </c>
      <c r="O16" s="252">
        <v>12</v>
      </c>
      <c r="P16" s="88">
        <v>2</v>
      </c>
    </row>
    <row r="17" spans="1:16" x14ac:dyDescent="0.2">
      <c r="A17" s="144" t="s">
        <v>246</v>
      </c>
      <c r="B17" s="237"/>
      <c r="C17" s="237"/>
      <c r="D17" s="243">
        <f>15*25</f>
        <v>375</v>
      </c>
      <c r="E17" s="238">
        <v>0</v>
      </c>
      <c r="F17" s="249" t="s">
        <v>247</v>
      </c>
      <c r="G17" s="70"/>
      <c r="H17" s="57"/>
      <c r="K17" s="40"/>
      <c r="M17" s="247" t="s">
        <v>110</v>
      </c>
      <c r="N17" s="252">
        <v>9</v>
      </c>
      <c r="O17" s="252">
        <v>9</v>
      </c>
      <c r="P17" s="88">
        <v>3</v>
      </c>
    </row>
    <row r="18" spans="1:16" x14ac:dyDescent="0.2">
      <c r="A18" s="5"/>
      <c r="B18" s="253"/>
      <c r="C18" s="253"/>
      <c r="D18" s="254"/>
      <c r="E18" s="238"/>
      <c r="F18" s="255"/>
      <c r="G18" s="56"/>
      <c r="H18" s="57"/>
      <c r="K18" s="40"/>
      <c r="L18" s="247"/>
      <c r="M18" s="247" t="s">
        <v>111</v>
      </c>
      <c r="N18" s="252">
        <v>17</v>
      </c>
      <c r="O18" s="252">
        <v>8</v>
      </c>
      <c r="P18" s="88">
        <v>4</v>
      </c>
    </row>
    <row r="19" spans="1:16" x14ac:dyDescent="0.2">
      <c r="A19" s="144" t="s">
        <v>171</v>
      </c>
      <c r="B19" s="253"/>
      <c r="C19" s="253"/>
      <c r="D19" s="243">
        <v>0</v>
      </c>
      <c r="E19" s="238">
        <v>0</v>
      </c>
      <c r="F19" s="249" t="s">
        <v>197</v>
      </c>
      <c r="G19" s="56"/>
      <c r="H19" s="57"/>
      <c r="K19" s="40"/>
      <c r="L19" s="247"/>
      <c r="M19" s="247" t="s">
        <v>112</v>
      </c>
      <c r="N19" s="252">
        <v>14</v>
      </c>
      <c r="O19" s="252">
        <v>12</v>
      </c>
      <c r="P19" s="88">
        <v>4</v>
      </c>
    </row>
    <row r="20" spans="1:16" x14ac:dyDescent="0.2">
      <c r="A20" s="144" t="s">
        <v>157</v>
      </c>
      <c r="B20" s="253"/>
      <c r="C20" s="253"/>
      <c r="D20" s="243">
        <v>0</v>
      </c>
      <c r="E20" s="238">
        <v>0</v>
      </c>
      <c r="F20" s="249" t="s">
        <v>186</v>
      </c>
      <c r="G20" s="70"/>
      <c r="H20" s="57"/>
      <c r="K20" s="40"/>
      <c r="L20" s="247"/>
      <c r="M20" s="247" t="s">
        <v>113</v>
      </c>
      <c r="N20" s="111">
        <v>11</v>
      </c>
      <c r="O20" s="111">
        <v>10</v>
      </c>
      <c r="P20" s="88">
        <v>2</v>
      </c>
    </row>
    <row r="21" spans="1:16" x14ac:dyDescent="0.2">
      <c r="A21" s="144"/>
      <c r="B21" s="237"/>
      <c r="C21" s="237"/>
      <c r="D21" s="243"/>
      <c r="E21" s="238"/>
      <c r="F21" s="256"/>
      <c r="G21" s="56"/>
      <c r="H21" s="103"/>
      <c r="I21" s="76"/>
      <c r="K21" s="40"/>
      <c r="L21" s="247"/>
      <c r="M21" s="247"/>
      <c r="N21" s="227"/>
      <c r="O21" s="227"/>
      <c r="P21" s="39"/>
    </row>
    <row r="22" spans="1:16" ht="13.5" thickBot="1" x14ac:dyDescent="0.25">
      <c r="A22" s="144" t="s">
        <v>227</v>
      </c>
      <c r="B22" s="237"/>
      <c r="C22" s="237"/>
      <c r="D22" s="243">
        <f>90*5</f>
        <v>450</v>
      </c>
      <c r="E22" s="238">
        <v>0</v>
      </c>
      <c r="F22" s="256" t="s">
        <v>248</v>
      </c>
      <c r="H22" s="103"/>
      <c r="K22" s="40"/>
      <c r="L22" s="247"/>
      <c r="M22" s="247" t="s">
        <v>122</v>
      </c>
      <c r="N22" s="122">
        <f>SUM(N15:N20)</f>
        <v>69</v>
      </c>
      <c r="O22" s="122">
        <f>SUM(O15:O20)</f>
        <v>59</v>
      </c>
      <c r="P22" s="39"/>
    </row>
    <row r="23" spans="1:16" ht="13.5" thickTop="1" x14ac:dyDescent="0.2">
      <c r="A23" s="5" t="s">
        <v>169</v>
      </c>
      <c r="B23" s="243">
        <v>0</v>
      </c>
      <c r="C23" s="237">
        <v>0</v>
      </c>
      <c r="D23" s="237"/>
      <c r="E23" s="238"/>
      <c r="F23" s="249" t="s">
        <v>228</v>
      </c>
      <c r="G23" s="56"/>
      <c r="H23" s="57"/>
      <c r="K23" s="40"/>
      <c r="L23"/>
      <c r="M23"/>
      <c r="N23"/>
      <c r="O23"/>
      <c r="P23" s="39"/>
    </row>
    <row r="24" spans="1:16" x14ac:dyDescent="0.2">
      <c r="A24" s="2"/>
      <c r="B24" s="234"/>
      <c r="C24" s="234"/>
      <c r="D24" s="234"/>
      <c r="E24" s="234"/>
      <c r="F24" s="131"/>
      <c r="G24" s="56"/>
      <c r="H24" s="57"/>
      <c r="K24" s="40"/>
      <c r="L24"/>
      <c r="M24"/>
      <c r="N24"/>
      <c r="O24"/>
      <c r="P24" s="39"/>
    </row>
    <row r="25" spans="1:16" ht="25.5" x14ac:dyDescent="0.2">
      <c r="A25" s="5" t="s">
        <v>226</v>
      </c>
      <c r="B25" s="237"/>
      <c r="C25" s="237"/>
      <c r="D25" s="237">
        <f>P47</f>
        <v>4017</v>
      </c>
      <c r="E25" s="238">
        <v>0</v>
      </c>
      <c r="F25" s="249" t="s">
        <v>170</v>
      </c>
      <c r="G25" s="56"/>
      <c r="H25" s="57"/>
      <c r="K25" s="40"/>
      <c r="L25"/>
      <c r="M25"/>
      <c r="N25"/>
      <c r="O25"/>
      <c r="P25" s="39"/>
    </row>
    <row r="26" spans="1:16" ht="13.5" thickBot="1" x14ac:dyDescent="0.25">
      <c r="A26" s="5" t="s">
        <v>169</v>
      </c>
      <c r="B26" s="237">
        <f>N44*O50</f>
        <v>2925</v>
      </c>
      <c r="C26" s="237">
        <v>0</v>
      </c>
      <c r="D26" s="237"/>
      <c r="E26" s="238"/>
      <c r="F26" s="249" t="s">
        <v>170</v>
      </c>
      <c r="G26" s="56"/>
      <c r="H26" s="57"/>
      <c r="K26" s="40"/>
      <c r="L26" s="247"/>
      <c r="M26"/>
      <c r="N26"/>
      <c r="O26"/>
      <c r="P26" s="39"/>
    </row>
    <row r="27" spans="1:16" ht="13.5" thickBot="1" x14ac:dyDescent="0.25">
      <c r="A27" s="5"/>
      <c r="B27" s="237"/>
      <c r="C27" s="237"/>
      <c r="D27" s="237"/>
      <c r="E27" s="238"/>
      <c r="F27" s="249"/>
      <c r="G27" s="56"/>
      <c r="H27" s="57"/>
      <c r="K27" s="40"/>
      <c r="L27" s="244" t="s">
        <v>176</v>
      </c>
      <c r="M27" s="257"/>
      <c r="N27"/>
      <c r="P27" s="39"/>
    </row>
    <row r="28" spans="1:16" ht="38.25" x14ac:dyDescent="0.2">
      <c r="A28" s="144" t="s">
        <v>221</v>
      </c>
      <c r="B28" s="237"/>
      <c r="C28" s="237"/>
      <c r="D28" s="243">
        <f>15*45</f>
        <v>675</v>
      </c>
      <c r="E28" s="238">
        <v>0</v>
      </c>
      <c r="F28" s="249" t="s">
        <v>198</v>
      </c>
      <c r="G28" s="70"/>
      <c r="H28" s="71"/>
      <c r="I28" s="76"/>
      <c r="K28" s="40"/>
      <c r="L28" s="247"/>
      <c r="M28" s="247" t="s">
        <v>204</v>
      </c>
      <c r="N28" s="241"/>
      <c r="O28" s="258">
        <v>150</v>
      </c>
      <c r="P28" s="184" t="s">
        <v>200</v>
      </c>
    </row>
    <row r="29" spans="1:16" x14ac:dyDescent="0.2">
      <c r="A29" s="144" t="s">
        <v>212</v>
      </c>
      <c r="B29" s="237"/>
      <c r="C29" s="237"/>
      <c r="D29" s="243">
        <f>750*3</f>
        <v>2250</v>
      </c>
      <c r="E29" s="238">
        <v>0</v>
      </c>
      <c r="F29" s="249" t="s">
        <v>273</v>
      </c>
      <c r="G29" s="70"/>
      <c r="H29" s="71"/>
      <c r="I29" s="76"/>
      <c r="K29" s="40"/>
      <c r="L29" s="247"/>
      <c r="M29" s="247" t="s">
        <v>205</v>
      </c>
      <c r="N29" s="241"/>
      <c r="O29" s="258">
        <v>200</v>
      </c>
      <c r="P29" s="39"/>
    </row>
    <row r="30" spans="1:16" x14ac:dyDescent="0.2">
      <c r="A30" s="144" t="s">
        <v>208</v>
      </c>
      <c r="B30" s="237"/>
      <c r="C30" s="237"/>
      <c r="D30" s="243">
        <v>0</v>
      </c>
      <c r="E30" s="238">
        <v>0</v>
      </c>
      <c r="F30" s="249"/>
      <c r="G30" s="70"/>
      <c r="H30" s="71"/>
      <c r="I30" s="76"/>
      <c r="K30" s="40"/>
      <c r="L30" s="247"/>
      <c r="M30" s="247"/>
      <c r="N30" s="241"/>
      <c r="O30" s="259"/>
      <c r="P30" s="39"/>
    </row>
    <row r="31" spans="1:16" x14ac:dyDescent="0.2">
      <c r="A31" s="5" t="s">
        <v>14</v>
      </c>
      <c r="B31" s="237"/>
      <c r="C31" s="237"/>
      <c r="D31" s="243">
        <v>600</v>
      </c>
      <c r="E31" s="238">
        <v>0</v>
      </c>
      <c r="F31" s="249" t="s">
        <v>211</v>
      </c>
      <c r="G31" s="70"/>
      <c r="H31" s="71"/>
      <c r="I31" s="76"/>
      <c r="K31" s="40"/>
      <c r="L31" s="247"/>
      <c r="M31" s="247"/>
      <c r="N31" s="241"/>
      <c r="O31" s="259"/>
      <c r="P31" s="39"/>
    </row>
    <row r="32" spans="1:16" x14ac:dyDescent="0.2">
      <c r="A32" s="5" t="s">
        <v>224</v>
      </c>
      <c r="B32" s="237"/>
      <c r="C32" s="237"/>
      <c r="D32" s="243">
        <v>1000</v>
      </c>
      <c r="E32" s="238">
        <v>0</v>
      </c>
      <c r="F32" s="249" t="s">
        <v>274</v>
      </c>
      <c r="G32" s="70"/>
      <c r="H32" s="71"/>
      <c r="I32" s="76"/>
      <c r="K32" s="40"/>
      <c r="L32" s="247"/>
      <c r="M32" s="247"/>
      <c r="N32" s="241"/>
      <c r="O32" s="259"/>
      <c r="P32" s="39"/>
    </row>
    <row r="33" spans="1:16" ht="13.5" thickBot="1" x14ac:dyDescent="0.25">
      <c r="A33" s="5"/>
      <c r="B33" s="237"/>
      <c r="C33" s="237"/>
      <c r="D33" s="243"/>
      <c r="E33" s="238"/>
      <c r="F33" s="249"/>
      <c r="G33" s="70"/>
      <c r="H33" s="71"/>
      <c r="I33" s="76"/>
      <c r="K33" s="40"/>
      <c r="L33" s="247"/>
      <c r="M33" s="247"/>
      <c r="N33" s="241"/>
      <c r="O33" s="259"/>
      <c r="P33" s="39"/>
    </row>
    <row r="34" spans="1:16" ht="13.5" thickBot="1" x14ac:dyDescent="0.25">
      <c r="A34" s="5" t="s">
        <v>22</v>
      </c>
      <c r="B34" s="237"/>
      <c r="C34" s="237"/>
      <c r="D34" s="243">
        <v>0</v>
      </c>
      <c r="E34" s="238">
        <v>0</v>
      </c>
      <c r="F34" s="249" t="s">
        <v>187</v>
      </c>
      <c r="G34" s="70"/>
      <c r="H34" s="71"/>
      <c r="I34" s="76"/>
      <c r="K34" s="40"/>
      <c r="L34" s="244" t="s">
        <v>177</v>
      </c>
      <c r="M34" s="162"/>
      <c r="P34" s="39"/>
    </row>
    <row r="35" spans="1:16" x14ac:dyDescent="0.2">
      <c r="A35" s="5" t="s">
        <v>194</v>
      </c>
      <c r="B35" s="237"/>
      <c r="C35" s="237"/>
      <c r="D35" s="243">
        <v>0</v>
      </c>
      <c r="E35" s="238">
        <v>0</v>
      </c>
      <c r="F35" s="249"/>
      <c r="G35" s="70"/>
      <c r="H35" s="71"/>
      <c r="I35" s="76"/>
      <c r="K35" s="40"/>
      <c r="N35" s="260" t="s">
        <v>117</v>
      </c>
      <c r="P35" s="39"/>
    </row>
    <row r="36" spans="1:16" x14ac:dyDescent="0.2">
      <c r="A36" s="5" t="s">
        <v>214</v>
      </c>
      <c r="B36" s="237"/>
      <c r="C36" s="237"/>
      <c r="D36" s="243">
        <f>60*20</f>
        <v>1200</v>
      </c>
      <c r="E36" s="238">
        <v>0</v>
      </c>
      <c r="F36" s="249" t="s">
        <v>249</v>
      </c>
      <c r="G36" s="70"/>
      <c r="H36" s="71"/>
      <c r="I36" s="76"/>
      <c r="K36" s="40"/>
      <c r="N36" s="250" t="s">
        <v>242</v>
      </c>
      <c r="O36" s="250" t="s">
        <v>166</v>
      </c>
      <c r="P36" s="261" t="s">
        <v>122</v>
      </c>
    </row>
    <row r="37" spans="1:16" ht="15" x14ac:dyDescent="0.35">
      <c r="A37" s="5"/>
      <c r="B37" s="237"/>
      <c r="C37" s="237"/>
      <c r="D37" s="243"/>
      <c r="E37" s="238"/>
      <c r="F37" s="249"/>
      <c r="G37" s="70"/>
      <c r="H37" s="71"/>
      <c r="I37" s="76"/>
      <c r="K37" s="40"/>
      <c r="M37" s="262" t="s">
        <v>165</v>
      </c>
      <c r="N37" s="263" t="s">
        <v>243</v>
      </c>
      <c r="O37" s="263" t="s">
        <v>167</v>
      </c>
      <c r="P37" s="51" t="s">
        <v>168</v>
      </c>
    </row>
    <row r="38" spans="1:16" x14ac:dyDescent="0.2">
      <c r="A38" s="5" t="s">
        <v>213</v>
      </c>
      <c r="B38" s="237"/>
      <c r="C38" s="237"/>
      <c r="D38" s="243">
        <f>26*12</f>
        <v>312</v>
      </c>
      <c r="E38" s="238">
        <v>0</v>
      </c>
      <c r="F38" s="249" t="s">
        <v>275</v>
      </c>
      <c r="G38" s="70"/>
      <c r="H38" s="71"/>
      <c r="I38" s="76"/>
      <c r="K38" s="40"/>
      <c r="L38" s="229">
        <f>O15</f>
        <v>8</v>
      </c>
      <c r="M38" s="247" t="s">
        <v>108</v>
      </c>
      <c r="N38" s="264">
        <v>0</v>
      </c>
      <c r="O38" s="265">
        <v>0</v>
      </c>
      <c r="P38" s="124">
        <f t="shared" ref="P38:P39" si="0">N38*O38</f>
        <v>0</v>
      </c>
    </row>
    <row r="39" spans="1:16" x14ac:dyDescent="0.2">
      <c r="A39" s="5" t="s">
        <v>210</v>
      </c>
      <c r="B39" s="237"/>
      <c r="C39" s="237"/>
      <c r="D39" s="243">
        <v>159</v>
      </c>
      <c r="E39" s="238">
        <v>0</v>
      </c>
      <c r="F39" s="249" t="s">
        <v>217</v>
      </c>
      <c r="G39" s="70"/>
      <c r="H39" s="71"/>
      <c r="I39" s="76"/>
      <c r="K39" s="40"/>
      <c r="L39" s="229">
        <f t="shared" ref="L39:L43" si="1">O16</f>
        <v>12</v>
      </c>
      <c r="M39" s="247" t="s">
        <v>109</v>
      </c>
      <c r="N39" s="264">
        <v>0</v>
      </c>
      <c r="O39" s="265">
        <v>0</v>
      </c>
      <c r="P39" s="124">
        <f t="shared" si="0"/>
        <v>0</v>
      </c>
    </row>
    <row r="40" spans="1:16" x14ac:dyDescent="0.2">
      <c r="A40" s="33" t="s">
        <v>106</v>
      </c>
      <c r="B40" s="237"/>
      <c r="C40" s="237"/>
      <c r="D40" s="243">
        <v>275</v>
      </c>
      <c r="E40" s="238">
        <v>0</v>
      </c>
      <c r="F40" s="249"/>
      <c r="G40" s="70"/>
      <c r="H40" s="71"/>
      <c r="I40" s="76"/>
      <c r="K40" s="40"/>
      <c r="L40" s="229">
        <f t="shared" si="1"/>
        <v>9</v>
      </c>
      <c r="M40" s="247" t="s">
        <v>110</v>
      </c>
      <c r="N40" s="264">
        <f>O17</f>
        <v>9</v>
      </c>
      <c r="O40" s="266">
        <f>42+42+19</f>
        <v>103</v>
      </c>
      <c r="P40" s="124">
        <f>N40*O40</f>
        <v>927</v>
      </c>
    </row>
    <row r="41" spans="1:16" x14ac:dyDescent="0.2">
      <c r="A41" s="5" t="s">
        <v>162</v>
      </c>
      <c r="B41" s="237"/>
      <c r="C41" s="237"/>
      <c r="D41" s="243">
        <v>10</v>
      </c>
      <c r="E41" s="238">
        <v>0</v>
      </c>
      <c r="F41" s="249" t="s">
        <v>215</v>
      </c>
      <c r="G41" s="56"/>
      <c r="H41" s="57"/>
      <c r="K41" s="40"/>
      <c r="L41" s="229">
        <f t="shared" si="1"/>
        <v>8</v>
      </c>
      <c r="M41" s="247" t="s">
        <v>111</v>
      </c>
      <c r="N41" s="264">
        <f>O18</f>
        <v>8</v>
      </c>
      <c r="O41" s="265">
        <f t="shared" ref="O41:O43" si="2">O40</f>
        <v>103</v>
      </c>
      <c r="P41" s="124">
        <f t="shared" ref="P41:P43" si="3">N41*O41</f>
        <v>824</v>
      </c>
    </row>
    <row r="42" spans="1:16" x14ac:dyDescent="0.2">
      <c r="A42" s="5" t="s">
        <v>2</v>
      </c>
      <c r="B42" s="237"/>
      <c r="C42" s="237"/>
      <c r="D42" s="243">
        <v>150</v>
      </c>
      <c r="E42" s="238">
        <v>0</v>
      </c>
      <c r="F42" s="249"/>
      <c r="G42" s="56"/>
      <c r="H42" s="57"/>
      <c r="K42" s="40"/>
      <c r="L42" s="229">
        <f t="shared" si="1"/>
        <v>12</v>
      </c>
      <c r="M42" s="247" t="s">
        <v>112</v>
      </c>
      <c r="N42" s="264">
        <f>O19</f>
        <v>12</v>
      </c>
      <c r="O42" s="265">
        <f t="shared" si="2"/>
        <v>103</v>
      </c>
      <c r="P42" s="124">
        <f t="shared" si="3"/>
        <v>1236</v>
      </c>
    </row>
    <row r="43" spans="1:16" x14ac:dyDescent="0.2">
      <c r="A43" s="5" t="s">
        <v>3</v>
      </c>
      <c r="B43" s="237"/>
      <c r="C43" s="237"/>
      <c r="D43" s="243">
        <v>50</v>
      </c>
      <c r="E43" s="238">
        <v>0</v>
      </c>
      <c r="F43" s="249"/>
      <c r="G43" s="56"/>
      <c r="H43" s="57"/>
      <c r="K43" s="40"/>
      <c r="L43" s="229">
        <f t="shared" si="1"/>
        <v>10</v>
      </c>
      <c r="M43" s="247" t="s">
        <v>113</v>
      </c>
      <c r="N43" s="203">
        <f>O20</f>
        <v>10</v>
      </c>
      <c r="O43" s="265">
        <f t="shared" si="2"/>
        <v>103</v>
      </c>
      <c r="P43" s="125">
        <f t="shared" si="3"/>
        <v>1030</v>
      </c>
    </row>
    <row r="44" spans="1:16" x14ac:dyDescent="0.2">
      <c r="A44" s="5" t="s">
        <v>4</v>
      </c>
      <c r="B44" s="237"/>
      <c r="C44" s="237"/>
      <c r="D44" s="243">
        <v>0</v>
      </c>
      <c r="E44" s="238">
        <v>0</v>
      </c>
      <c r="F44" s="249" t="s">
        <v>276</v>
      </c>
      <c r="G44" s="70"/>
      <c r="H44" s="71"/>
      <c r="I44" s="76"/>
      <c r="K44" s="40"/>
      <c r="M44" s="247"/>
      <c r="N44" s="250">
        <f>SUM(N38:N43)</f>
        <v>39</v>
      </c>
      <c r="O44" s="265"/>
      <c r="P44" s="124">
        <f>SUM(P38:P43)</f>
        <v>4017</v>
      </c>
    </row>
    <row r="45" spans="1:16" x14ac:dyDescent="0.2">
      <c r="A45" s="33"/>
      <c r="B45" s="237"/>
      <c r="C45" s="237"/>
      <c r="D45" s="243"/>
      <c r="E45" s="238"/>
      <c r="F45" s="249"/>
      <c r="G45" s="70"/>
      <c r="H45" s="71"/>
      <c r="I45" s="76"/>
      <c r="K45" s="40"/>
      <c r="M45" s="247"/>
      <c r="N45" s="267"/>
      <c r="O45" s="267"/>
      <c r="P45" s="124"/>
    </row>
    <row r="46" spans="1:16" x14ac:dyDescent="0.2">
      <c r="A46" s="144" t="s">
        <v>11</v>
      </c>
      <c r="B46" s="237"/>
      <c r="C46" s="237"/>
      <c r="D46" s="243">
        <v>0</v>
      </c>
      <c r="E46" s="238">
        <v>0</v>
      </c>
      <c r="F46" s="255" t="s">
        <v>115</v>
      </c>
      <c r="G46" s="70"/>
      <c r="H46" s="71"/>
      <c r="I46" s="76"/>
      <c r="K46" s="40"/>
      <c r="M46" s="247" t="s">
        <v>203</v>
      </c>
      <c r="N46" s="268">
        <v>0</v>
      </c>
      <c r="O46" s="269">
        <f>O43</f>
        <v>103</v>
      </c>
      <c r="P46" s="124">
        <f t="shared" ref="P46" si="4">N46*O46</f>
        <v>0</v>
      </c>
    </row>
    <row r="47" spans="1:16" ht="13.5" thickBot="1" x14ac:dyDescent="0.25">
      <c r="A47" s="5"/>
      <c r="B47" s="237"/>
      <c r="C47" s="237"/>
      <c r="D47" s="243"/>
      <c r="E47" s="238"/>
      <c r="F47" s="255"/>
      <c r="G47" s="70"/>
      <c r="H47" s="71"/>
      <c r="I47" s="76"/>
      <c r="K47" s="40"/>
      <c r="N47" s="270">
        <f>SUM(N44:N46)</f>
        <v>39</v>
      </c>
      <c r="O47" s="267"/>
      <c r="P47" s="190">
        <f>SUM(P44:P46)</f>
        <v>4017</v>
      </c>
    </row>
    <row r="48" spans="1:16" ht="13.5" thickTop="1" x14ac:dyDescent="0.2">
      <c r="A48" s="5"/>
      <c r="B48" s="237"/>
      <c r="C48" s="237"/>
      <c r="D48" s="243"/>
      <c r="E48" s="238"/>
      <c r="F48" s="255"/>
      <c r="G48" s="70"/>
      <c r="H48" s="71"/>
      <c r="I48" s="76"/>
      <c r="K48" s="40"/>
      <c r="P48" s="39"/>
    </row>
    <row r="49" spans="1:17" x14ac:dyDescent="0.2">
      <c r="A49" s="5" t="s">
        <v>42</v>
      </c>
      <c r="B49" s="237"/>
      <c r="C49" s="237"/>
      <c r="D49" s="243">
        <v>2000</v>
      </c>
      <c r="E49" s="238">
        <v>0</v>
      </c>
      <c r="F49" s="249"/>
      <c r="G49" s="70"/>
      <c r="H49" s="71"/>
      <c r="I49" s="76"/>
      <c r="K49" s="40"/>
      <c r="P49" s="39"/>
    </row>
    <row r="50" spans="1:17" x14ac:dyDescent="0.2">
      <c r="A50" s="144" t="s">
        <v>172</v>
      </c>
      <c r="B50" s="237"/>
      <c r="C50" s="237"/>
      <c r="D50" s="243">
        <f>3*2*100</f>
        <v>600</v>
      </c>
      <c r="E50" s="238">
        <v>0</v>
      </c>
      <c r="F50" s="249" t="s">
        <v>277</v>
      </c>
      <c r="G50" s="70"/>
      <c r="H50" s="71"/>
      <c r="I50" s="76"/>
      <c r="K50" s="236"/>
      <c r="M50" t="s">
        <v>218</v>
      </c>
      <c r="O50" s="266">
        <v>75</v>
      </c>
      <c r="P50" s="39"/>
    </row>
    <row r="51" spans="1:17" x14ac:dyDescent="0.2">
      <c r="A51" s="271" t="s">
        <v>163</v>
      </c>
      <c r="B51" s="237"/>
      <c r="C51" s="237"/>
      <c r="D51" s="243">
        <v>400</v>
      </c>
      <c r="E51" s="238">
        <v>0</v>
      </c>
      <c r="F51" s="255" t="s">
        <v>116</v>
      </c>
      <c r="G51" s="56"/>
      <c r="H51" s="57"/>
      <c r="K51" s="236"/>
      <c r="P51" s="39"/>
    </row>
    <row r="52" spans="1:17" x14ac:dyDescent="0.2">
      <c r="A52" s="5" t="s">
        <v>173</v>
      </c>
      <c r="B52" s="237"/>
      <c r="C52" s="237"/>
      <c r="D52" s="243">
        <v>500</v>
      </c>
      <c r="E52" s="238">
        <v>0</v>
      </c>
      <c r="F52" s="255"/>
      <c r="G52" s="70"/>
      <c r="H52" s="71"/>
      <c r="I52" s="76"/>
      <c r="K52" s="236"/>
      <c r="P52" s="39"/>
    </row>
    <row r="53" spans="1:17" x14ac:dyDescent="0.2">
      <c r="A53" s="144" t="s">
        <v>185</v>
      </c>
      <c r="B53" s="237"/>
      <c r="C53" s="237"/>
      <c r="D53" s="243">
        <v>100</v>
      </c>
      <c r="E53" s="238">
        <v>0</v>
      </c>
      <c r="F53" s="255"/>
      <c r="G53" s="70"/>
      <c r="H53" s="71"/>
      <c r="I53" s="76"/>
      <c r="K53" s="236"/>
      <c r="P53" s="39"/>
    </row>
    <row r="54" spans="1:17" ht="13.5" thickBot="1" x14ac:dyDescent="0.25">
      <c r="K54" s="236"/>
      <c r="P54" s="39"/>
    </row>
    <row r="55" spans="1:17" ht="13.5" thickBot="1" x14ac:dyDescent="0.25">
      <c r="A55" s="199" t="s">
        <v>160</v>
      </c>
      <c r="B55" s="237"/>
      <c r="C55" s="237"/>
      <c r="D55" s="237"/>
      <c r="E55" s="238"/>
      <c r="F55" s="249" t="s">
        <v>125</v>
      </c>
      <c r="G55" s="70"/>
      <c r="H55" s="273">
        <f>O68</f>
        <v>200</v>
      </c>
      <c r="I55" s="274"/>
      <c r="K55" s="236"/>
      <c r="L55" s="244" t="s">
        <v>159</v>
      </c>
      <c r="M55" s="275"/>
      <c r="N55" s="276"/>
      <c r="O55" s="276"/>
      <c r="P55" s="160"/>
    </row>
    <row r="56" spans="1:17" ht="22.5" customHeight="1" x14ac:dyDescent="0.2">
      <c r="A56" s="29"/>
      <c r="B56" s="237"/>
      <c r="C56" s="237"/>
      <c r="D56" s="237"/>
      <c r="E56" s="238"/>
      <c r="F56" s="82" t="s">
        <v>126</v>
      </c>
      <c r="G56" s="83" t="s">
        <v>189</v>
      </c>
      <c r="H56" s="84" t="s">
        <v>191</v>
      </c>
      <c r="I56" s="277"/>
      <c r="K56" s="236"/>
      <c r="P56" s="278" t="s">
        <v>122</v>
      </c>
    </row>
    <row r="57" spans="1:17" x14ac:dyDescent="0.2">
      <c r="A57" s="5" t="s">
        <v>127</v>
      </c>
      <c r="B57" s="237"/>
      <c r="C57" s="237"/>
      <c r="D57" s="237">
        <f t="shared" ref="D57:D60" si="5">$H$55*H57</f>
        <v>1000</v>
      </c>
      <c r="E57" s="238">
        <v>0</v>
      </c>
      <c r="F57" s="239">
        <f t="shared" ref="F57:H62" si="6">N60</f>
        <v>8</v>
      </c>
      <c r="G57" s="279">
        <f t="shared" si="6"/>
        <v>5</v>
      </c>
      <c r="H57" s="280">
        <f t="shared" si="6"/>
        <v>5</v>
      </c>
      <c r="I57" s="260"/>
      <c r="K57" s="236"/>
      <c r="L57" s="247"/>
      <c r="M57" s="247"/>
      <c r="N57" s="227" t="s">
        <v>117</v>
      </c>
      <c r="O57" s="281" t="s">
        <v>119</v>
      </c>
      <c r="P57" s="261" t="s">
        <v>123</v>
      </c>
    </row>
    <row r="58" spans="1:17" ht="15" x14ac:dyDescent="0.35">
      <c r="A58" s="5" t="s">
        <v>128</v>
      </c>
      <c r="B58" s="237"/>
      <c r="C58" s="237"/>
      <c r="D58" s="237">
        <f t="shared" si="5"/>
        <v>1600</v>
      </c>
      <c r="E58" s="238">
        <v>0</v>
      </c>
      <c r="F58" s="239">
        <f t="shared" si="6"/>
        <v>12</v>
      </c>
      <c r="G58" s="279">
        <f t="shared" si="6"/>
        <v>6</v>
      </c>
      <c r="H58" s="280">
        <f t="shared" si="6"/>
        <v>8</v>
      </c>
      <c r="I58" s="260"/>
      <c r="K58" s="236"/>
      <c r="L58" s="247"/>
      <c r="M58" s="247"/>
      <c r="N58" s="263" t="s">
        <v>118</v>
      </c>
      <c r="O58" s="282" t="s">
        <v>120</v>
      </c>
      <c r="P58" s="51" t="s">
        <v>121</v>
      </c>
    </row>
    <row r="59" spans="1:17" x14ac:dyDescent="0.2">
      <c r="A59" s="5" t="s">
        <v>129</v>
      </c>
      <c r="B59" s="237"/>
      <c r="C59" s="237"/>
      <c r="D59" s="237">
        <f t="shared" si="5"/>
        <v>1400</v>
      </c>
      <c r="E59" s="238">
        <v>0</v>
      </c>
      <c r="F59" s="239">
        <f t="shared" si="6"/>
        <v>9</v>
      </c>
      <c r="G59" s="279">
        <f t="shared" si="6"/>
        <v>7</v>
      </c>
      <c r="H59" s="280">
        <f t="shared" si="6"/>
        <v>7</v>
      </c>
      <c r="I59" s="260"/>
      <c r="K59" s="236"/>
      <c r="P59" s="283"/>
    </row>
    <row r="60" spans="1:17" x14ac:dyDescent="0.2">
      <c r="A60" s="5" t="s">
        <v>130</v>
      </c>
      <c r="B60" s="237"/>
      <c r="C60" s="237"/>
      <c r="D60" s="237">
        <f t="shared" si="5"/>
        <v>1600</v>
      </c>
      <c r="E60" s="238">
        <v>0</v>
      </c>
      <c r="F60" s="239">
        <f t="shared" si="6"/>
        <v>8</v>
      </c>
      <c r="G60" s="279">
        <f t="shared" si="6"/>
        <v>8</v>
      </c>
      <c r="H60" s="280">
        <f t="shared" si="6"/>
        <v>8</v>
      </c>
      <c r="I60" s="260"/>
      <c r="K60" s="236"/>
      <c r="L60" s="247"/>
      <c r="M60" s="247" t="s">
        <v>108</v>
      </c>
      <c r="N60" s="227">
        <f t="shared" ref="N60:N65" si="7">O15</f>
        <v>8</v>
      </c>
      <c r="O60" s="252">
        <v>5</v>
      </c>
      <c r="P60" s="81">
        <f>ROUNDUP((N60*O60)/9,0)</f>
        <v>5</v>
      </c>
      <c r="Q60" s="204"/>
    </row>
    <row r="61" spans="1:17" x14ac:dyDescent="0.2">
      <c r="A61" s="5" t="s">
        <v>131</v>
      </c>
      <c r="B61" s="237"/>
      <c r="C61" s="237"/>
      <c r="D61" s="237">
        <f>$H$55*H61</f>
        <v>2200</v>
      </c>
      <c r="E61" s="238">
        <v>0</v>
      </c>
      <c r="F61" s="239">
        <f t="shared" si="6"/>
        <v>12</v>
      </c>
      <c r="G61" s="279">
        <f t="shared" si="6"/>
        <v>8</v>
      </c>
      <c r="H61" s="280">
        <f t="shared" si="6"/>
        <v>11</v>
      </c>
      <c r="I61" s="260"/>
      <c r="K61" s="236"/>
      <c r="L61" s="247"/>
      <c r="M61" s="247" t="s">
        <v>109</v>
      </c>
      <c r="N61" s="227">
        <f t="shared" si="7"/>
        <v>12</v>
      </c>
      <c r="O61" s="252">
        <v>6</v>
      </c>
      <c r="P61" s="81">
        <f>ROUNDUP((N61*O61)/9,0)</f>
        <v>8</v>
      </c>
      <c r="Q61" s="204"/>
    </row>
    <row r="62" spans="1:17" x14ac:dyDescent="0.2">
      <c r="A62" s="5" t="s">
        <v>132</v>
      </c>
      <c r="B62" s="237"/>
      <c r="C62" s="237"/>
      <c r="D62" s="237">
        <f>$H$55*H62</f>
        <v>1800</v>
      </c>
      <c r="E62" s="238">
        <v>0</v>
      </c>
      <c r="F62" s="239">
        <f t="shared" si="6"/>
        <v>10</v>
      </c>
      <c r="G62" s="279">
        <f t="shared" si="6"/>
        <v>8</v>
      </c>
      <c r="H62" s="280">
        <f t="shared" si="6"/>
        <v>9</v>
      </c>
      <c r="I62" s="260"/>
      <c r="K62" s="236"/>
      <c r="L62" s="247"/>
      <c r="M62" s="247" t="s">
        <v>110</v>
      </c>
      <c r="N62" s="227">
        <f t="shared" si="7"/>
        <v>9</v>
      </c>
      <c r="O62" s="252">
        <v>7</v>
      </c>
      <c r="P62" s="81">
        <f t="shared" ref="P62:P63" si="8">ROUNDUP((N62*O62)/9,0)</f>
        <v>7</v>
      </c>
      <c r="Q62" s="204"/>
    </row>
    <row r="63" spans="1:17" x14ac:dyDescent="0.2">
      <c r="K63" s="236"/>
      <c r="L63" s="247"/>
      <c r="M63" s="247" t="s">
        <v>111</v>
      </c>
      <c r="N63" s="227">
        <f t="shared" si="7"/>
        <v>8</v>
      </c>
      <c r="O63" s="252">
        <v>8</v>
      </c>
      <c r="P63" s="81">
        <f t="shared" si="8"/>
        <v>8</v>
      </c>
      <c r="Q63" s="204"/>
    </row>
    <row r="64" spans="1:17" x14ac:dyDescent="0.2">
      <c r="A64" s="5"/>
      <c r="B64" s="237"/>
      <c r="C64" s="237"/>
      <c r="D64" s="237"/>
      <c r="E64" s="238"/>
      <c r="F64" s="239"/>
      <c r="G64" s="279"/>
      <c r="H64" s="280"/>
      <c r="I64" s="260"/>
      <c r="K64" s="236"/>
      <c r="L64" s="247"/>
      <c r="M64" s="247" t="s">
        <v>112</v>
      </c>
      <c r="N64" s="227">
        <f t="shared" si="7"/>
        <v>12</v>
      </c>
      <c r="O64" s="252">
        <v>8</v>
      </c>
      <c r="P64" s="81">
        <f>ROUNDUP((N64*O64)/9,0)</f>
        <v>11</v>
      </c>
      <c r="Q64" s="204"/>
    </row>
    <row r="65" spans="1:17" ht="25.5" x14ac:dyDescent="0.2">
      <c r="A65" s="5" t="s">
        <v>222</v>
      </c>
      <c r="B65" s="237"/>
      <c r="C65" s="237"/>
      <c r="D65" s="243">
        <f>4*335</f>
        <v>1340</v>
      </c>
      <c r="E65" s="238">
        <v>0</v>
      </c>
      <c r="F65" s="249" t="s">
        <v>216</v>
      </c>
      <c r="G65" s="70"/>
      <c r="H65" s="57"/>
      <c r="K65" s="236"/>
      <c r="L65" s="247"/>
      <c r="M65" s="247" t="s">
        <v>113</v>
      </c>
      <c r="N65" s="227">
        <f t="shared" si="7"/>
        <v>10</v>
      </c>
      <c r="O65" s="252">
        <v>8</v>
      </c>
      <c r="P65" s="81">
        <f>ROUNDUP((N65*O65)/9,0)</f>
        <v>9</v>
      </c>
      <c r="Q65" s="204"/>
    </row>
    <row r="66" spans="1:17" x14ac:dyDescent="0.2">
      <c r="A66" s="5"/>
      <c r="B66" s="237"/>
      <c r="C66" s="237"/>
      <c r="D66" s="243"/>
      <c r="E66" s="238"/>
      <c r="F66" s="249"/>
      <c r="G66" s="70"/>
      <c r="H66" s="57"/>
      <c r="K66" s="236"/>
      <c r="L66" s="247"/>
      <c r="P66" s="39"/>
    </row>
    <row r="67" spans="1:17" x14ac:dyDescent="0.2">
      <c r="A67" s="5"/>
      <c r="B67" s="237"/>
      <c r="C67" s="237"/>
      <c r="D67" s="237"/>
      <c r="E67" s="238"/>
      <c r="F67" s="249"/>
      <c r="G67" s="70"/>
      <c r="H67" s="57"/>
      <c r="K67" s="236"/>
      <c r="L67" s="247"/>
      <c r="M67" s="247"/>
      <c r="N67" s="227"/>
      <c r="O67" s="227"/>
      <c r="P67" s="88"/>
    </row>
    <row r="68" spans="1:17" ht="25.5" x14ac:dyDescent="0.2">
      <c r="A68" s="200" t="s">
        <v>178</v>
      </c>
      <c r="B68" s="237"/>
      <c r="C68" s="237"/>
      <c r="D68" s="237"/>
      <c r="E68" s="238"/>
      <c r="F68" s="249" t="s">
        <v>156</v>
      </c>
      <c r="G68" s="70"/>
      <c r="H68" s="284">
        <f>O81</f>
        <v>25</v>
      </c>
      <c r="I68" s="285"/>
      <c r="K68" s="236"/>
      <c r="L68" s="247" t="s">
        <v>114</v>
      </c>
      <c r="M68" s="247"/>
      <c r="N68"/>
      <c r="O68" s="258">
        <v>200</v>
      </c>
      <c r="P68" s="39"/>
    </row>
    <row r="69" spans="1:17" ht="15.75" customHeight="1" x14ac:dyDescent="0.2">
      <c r="A69" s="5" t="s">
        <v>278</v>
      </c>
      <c r="B69" s="237"/>
      <c r="C69" s="237"/>
      <c r="D69" s="237">
        <f>$H$68*H69</f>
        <v>300</v>
      </c>
      <c r="E69" s="238">
        <v>0</v>
      </c>
      <c r="F69" s="249" t="s">
        <v>149</v>
      </c>
      <c r="G69" s="56"/>
      <c r="H69" s="280">
        <f>P79</f>
        <v>12</v>
      </c>
      <c r="I69" s="260"/>
      <c r="K69" s="236"/>
      <c r="P69" s="39"/>
    </row>
    <row r="70" spans="1:17" ht="13.5" thickBot="1" x14ac:dyDescent="0.25">
      <c r="A70" s="5" t="s">
        <v>237</v>
      </c>
      <c r="B70" s="237"/>
      <c r="C70" s="237"/>
      <c r="D70" s="237">
        <f>$H$68*H70</f>
        <v>300</v>
      </c>
      <c r="E70" s="238">
        <v>0</v>
      </c>
      <c r="F70" s="249" t="s">
        <v>149</v>
      </c>
      <c r="G70" s="56"/>
      <c r="H70" s="280">
        <f>P79</f>
        <v>12</v>
      </c>
      <c r="I70" s="260"/>
      <c r="K70" s="236"/>
      <c r="P70" s="39"/>
    </row>
    <row r="71" spans="1:17" ht="13.5" thickBot="1" x14ac:dyDescent="0.25">
      <c r="A71" s="5" t="s">
        <v>279</v>
      </c>
      <c r="B71" s="237"/>
      <c r="C71" s="237"/>
      <c r="D71" s="237">
        <f>$H$68*H71</f>
        <v>300</v>
      </c>
      <c r="E71" s="238">
        <v>0</v>
      </c>
      <c r="F71" s="249" t="s">
        <v>149</v>
      </c>
      <c r="G71" s="56"/>
      <c r="H71" s="280">
        <f>P79</f>
        <v>12</v>
      </c>
      <c r="I71" s="260"/>
      <c r="K71" s="236"/>
      <c r="L71" s="244" t="s">
        <v>144</v>
      </c>
      <c r="M71" s="286"/>
      <c r="N71"/>
      <c r="P71" s="39"/>
    </row>
    <row r="72" spans="1:17" x14ac:dyDescent="0.2">
      <c r="A72" s="5"/>
      <c r="B72" s="237"/>
      <c r="C72" s="237"/>
      <c r="D72" s="287"/>
      <c r="E72" s="238"/>
      <c r="F72" s="249"/>
      <c r="G72" s="56"/>
      <c r="H72" s="288"/>
      <c r="I72" s="289"/>
      <c r="K72" s="236"/>
      <c r="L72"/>
      <c r="M72"/>
      <c r="N72"/>
      <c r="P72" s="278" t="s">
        <v>147</v>
      </c>
    </row>
    <row r="73" spans="1:17" x14ac:dyDescent="0.2">
      <c r="A73" s="197" t="s">
        <v>235</v>
      </c>
      <c r="B73" s="198"/>
      <c r="C73" s="237"/>
      <c r="D73" s="237"/>
      <c r="E73" s="238"/>
      <c r="F73" s="249"/>
      <c r="G73" s="70"/>
      <c r="H73" s="71"/>
      <c r="I73" s="76"/>
      <c r="K73" s="236"/>
      <c r="L73"/>
      <c r="N73" s="263" t="s">
        <v>145</v>
      </c>
      <c r="O73" s="290" t="s">
        <v>146</v>
      </c>
      <c r="P73" s="291" t="s">
        <v>148</v>
      </c>
    </row>
    <row r="74" spans="1:17" x14ac:dyDescent="0.2">
      <c r="A74" s="6" t="s">
        <v>133</v>
      </c>
      <c r="B74" s="237"/>
      <c r="C74" s="237"/>
      <c r="D74" s="243">
        <v>0</v>
      </c>
      <c r="E74" s="238">
        <v>0</v>
      </c>
      <c r="F74" s="249" t="s">
        <v>236</v>
      </c>
      <c r="G74" s="70"/>
      <c r="H74" s="71"/>
      <c r="I74" s="76"/>
      <c r="K74" s="236"/>
      <c r="L74"/>
      <c r="M74" s="247" t="s">
        <v>108</v>
      </c>
      <c r="N74" s="252">
        <v>1</v>
      </c>
      <c r="O74" s="292">
        <v>3</v>
      </c>
      <c r="P74" s="88">
        <f>N74*O74</f>
        <v>3</v>
      </c>
    </row>
    <row r="75" spans="1:17" x14ac:dyDescent="0.2">
      <c r="A75" s="6" t="s">
        <v>134</v>
      </c>
      <c r="B75" s="237"/>
      <c r="C75" s="237"/>
      <c r="D75" s="243">
        <v>0</v>
      </c>
      <c r="E75" s="238">
        <v>0</v>
      </c>
      <c r="F75" s="249"/>
      <c r="G75" s="70"/>
      <c r="H75" s="71"/>
      <c r="I75" s="76"/>
      <c r="K75" s="236"/>
      <c r="L75"/>
      <c r="M75" s="247" t="s">
        <v>109</v>
      </c>
      <c r="N75" s="252">
        <v>1</v>
      </c>
      <c r="O75" s="292">
        <v>3</v>
      </c>
      <c r="P75" s="88">
        <f t="shared" ref="P75" si="9">N75*O75</f>
        <v>3</v>
      </c>
    </row>
    <row r="76" spans="1:17" x14ac:dyDescent="0.2">
      <c r="A76" s="6" t="s">
        <v>135</v>
      </c>
      <c r="B76" s="237"/>
      <c r="C76" s="237"/>
      <c r="D76" s="243">
        <v>0</v>
      </c>
      <c r="E76" s="238">
        <v>0</v>
      </c>
      <c r="F76" s="249"/>
      <c r="G76" s="70"/>
      <c r="H76" s="71"/>
      <c r="I76" s="76"/>
      <c r="K76" s="236"/>
      <c r="L76"/>
      <c r="M76" s="247" t="s">
        <v>110</v>
      </c>
      <c r="N76" s="252">
        <v>1</v>
      </c>
      <c r="O76" s="292">
        <v>3</v>
      </c>
      <c r="P76" s="88">
        <f>N76*O76</f>
        <v>3</v>
      </c>
    </row>
    <row r="77" spans="1:17" x14ac:dyDescent="0.2">
      <c r="A77" s="6" t="s">
        <v>136</v>
      </c>
      <c r="B77" s="237"/>
      <c r="C77" s="237"/>
      <c r="D77" s="243">
        <v>0</v>
      </c>
      <c r="E77" s="238">
        <v>0</v>
      </c>
      <c r="F77" s="249"/>
      <c r="G77" s="70"/>
      <c r="H77" s="71"/>
      <c r="I77" s="76"/>
      <c r="K77" s="236"/>
      <c r="L77"/>
      <c r="M77" s="247" t="s">
        <v>111</v>
      </c>
      <c r="N77" s="252">
        <v>1</v>
      </c>
      <c r="O77" s="292">
        <v>3</v>
      </c>
      <c r="P77" s="89">
        <f>N77*O77</f>
        <v>3</v>
      </c>
    </row>
    <row r="78" spans="1:17" x14ac:dyDescent="0.2">
      <c r="A78" s="6" t="s">
        <v>137</v>
      </c>
      <c r="B78" s="243">
        <v>500</v>
      </c>
      <c r="C78" s="237">
        <v>0</v>
      </c>
      <c r="D78" s="237"/>
      <c r="E78" s="238"/>
      <c r="F78" s="249"/>
      <c r="G78" s="70"/>
      <c r="H78" s="71"/>
      <c r="I78" s="76"/>
      <c r="K78" s="236"/>
      <c r="L78"/>
      <c r="M78"/>
      <c r="N78" s="227"/>
      <c r="O78" s="229"/>
      <c r="P78" s="88"/>
    </row>
    <row r="79" spans="1:17" ht="13.5" thickBot="1" x14ac:dyDescent="0.25">
      <c r="A79" s="6"/>
      <c r="B79" s="237"/>
      <c r="C79" s="237"/>
      <c r="D79" s="237"/>
      <c r="E79" s="238"/>
      <c r="F79" s="249"/>
      <c r="G79" s="70"/>
      <c r="H79" s="71"/>
      <c r="I79" s="76"/>
      <c r="K79" s="236"/>
      <c r="L79"/>
      <c r="M79"/>
      <c r="N79" s="227"/>
      <c r="O79" s="229"/>
      <c r="P79" s="91">
        <f>SUM(P74:P77)</f>
        <v>12</v>
      </c>
    </row>
    <row r="80" spans="1:17" ht="13.5" thickTop="1" x14ac:dyDescent="0.2">
      <c r="A80" s="199" t="s">
        <v>280</v>
      </c>
      <c r="B80" s="200"/>
      <c r="C80" s="200"/>
      <c r="D80" s="3"/>
      <c r="E80" s="293"/>
      <c r="F80" s="249"/>
      <c r="G80" s="294" t="s">
        <v>154</v>
      </c>
      <c r="H80" s="295">
        <f>N92</f>
        <v>21</v>
      </c>
      <c r="I80" s="296"/>
      <c r="K80" s="236"/>
      <c r="P80" s="39"/>
    </row>
    <row r="81" spans="1:16" x14ac:dyDescent="0.2">
      <c r="A81" s="5" t="s">
        <v>36</v>
      </c>
      <c r="B81" s="237"/>
      <c r="C81" s="237"/>
      <c r="D81" s="243">
        <v>1500</v>
      </c>
      <c r="E81" s="238">
        <v>0</v>
      </c>
      <c r="F81" s="249"/>
      <c r="G81" s="118" t="s">
        <v>155</v>
      </c>
      <c r="H81" s="139">
        <f>O94</f>
        <v>200</v>
      </c>
      <c r="I81" s="297"/>
      <c r="K81" s="236"/>
      <c r="L81" s="247" t="s">
        <v>150</v>
      </c>
      <c r="O81" s="298">
        <v>25</v>
      </c>
      <c r="P81" s="39"/>
    </row>
    <row r="82" spans="1:16" x14ac:dyDescent="0.2">
      <c r="A82" s="5" t="s">
        <v>25</v>
      </c>
      <c r="B82" s="237"/>
      <c r="C82" s="237"/>
      <c r="D82" s="243">
        <v>300</v>
      </c>
      <c r="E82" s="238">
        <v>0</v>
      </c>
      <c r="F82" s="249" t="s">
        <v>138</v>
      </c>
      <c r="G82" s="56"/>
      <c r="H82" s="57"/>
      <c r="K82" s="236"/>
      <c r="P82" s="39"/>
    </row>
    <row r="83" spans="1:16" ht="13.5" thickBot="1" x14ac:dyDescent="0.25">
      <c r="A83" s="5" t="s">
        <v>26</v>
      </c>
      <c r="B83" s="237"/>
      <c r="C83" s="237"/>
      <c r="D83" s="243">
        <f>36*50</f>
        <v>1800</v>
      </c>
      <c r="E83" s="238">
        <v>0</v>
      </c>
      <c r="F83" s="249" t="s">
        <v>199</v>
      </c>
      <c r="G83" s="56"/>
      <c r="H83" s="57"/>
      <c r="K83" s="40"/>
      <c r="P83" s="39"/>
    </row>
    <row r="84" spans="1:16" ht="13.5" thickBot="1" x14ac:dyDescent="0.25">
      <c r="A84" s="5" t="s">
        <v>27</v>
      </c>
      <c r="B84" s="237"/>
      <c r="C84" s="237"/>
      <c r="D84" s="243">
        <v>100</v>
      </c>
      <c r="E84" s="238">
        <v>0</v>
      </c>
      <c r="F84" s="249" t="s">
        <v>241</v>
      </c>
      <c r="G84" s="70"/>
      <c r="H84" s="71"/>
      <c r="I84" s="76"/>
      <c r="K84" s="40"/>
      <c r="L84" s="244" t="s">
        <v>238</v>
      </c>
      <c r="M84" s="275"/>
      <c r="N84" s="299"/>
      <c r="O84"/>
      <c r="P84" s="242"/>
    </row>
    <row r="85" spans="1:16" x14ac:dyDescent="0.2">
      <c r="A85" s="5" t="s">
        <v>39</v>
      </c>
      <c r="B85" s="237"/>
      <c r="C85" s="237"/>
      <c r="D85" s="243">
        <v>0</v>
      </c>
      <c r="E85" s="238">
        <v>0</v>
      </c>
      <c r="F85" s="249" t="s">
        <v>18</v>
      </c>
      <c r="G85" s="70"/>
      <c r="H85" s="71"/>
      <c r="I85" s="76"/>
      <c r="K85" s="40"/>
      <c r="L85"/>
      <c r="O85" s="250"/>
      <c r="P85" s="242"/>
    </row>
    <row r="86" spans="1:16" x14ac:dyDescent="0.2">
      <c r="A86" s="5" t="s">
        <v>28</v>
      </c>
      <c r="B86" s="237"/>
      <c r="C86" s="237"/>
      <c r="D86" s="243">
        <v>1500</v>
      </c>
      <c r="E86" s="238">
        <v>0</v>
      </c>
      <c r="F86" s="249"/>
      <c r="G86" s="70"/>
      <c r="H86" s="71"/>
      <c r="I86" s="76"/>
      <c r="K86" s="40"/>
      <c r="L86"/>
      <c r="M86"/>
      <c r="N86" s="250" t="s">
        <v>151</v>
      </c>
      <c r="O86" s="263"/>
      <c r="P86" s="242"/>
    </row>
    <row r="87" spans="1:16" x14ac:dyDescent="0.2">
      <c r="A87" s="5" t="s">
        <v>230</v>
      </c>
      <c r="B87" s="237"/>
      <c r="C87" s="237"/>
      <c r="D87" s="243">
        <v>0</v>
      </c>
      <c r="E87" s="238">
        <v>0</v>
      </c>
      <c r="F87" s="249"/>
      <c r="G87" s="70"/>
      <c r="H87" s="71"/>
      <c r="I87" s="76"/>
      <c r="K87" s="40"/>
      <c r="L87"/>
      <c r="N87" s="263" t="s">
        <v>152</v>
      </c>
      <c r="O87"/>
      <c r="P87" s="242"/>
    </row>
    <row r="88" spans="1:16" x14ac:dyDescent="0.2">
      <c r="A88" s="5" t="s">
        <v>54</v>
      </c>
      <c r="B88" s="237"/>
      <c r="C88" s="237"/>
      <c r="D88" s="243">
        <f>9*35</f>
        <v>315</v>
      </c>
      <c r="E88" s="238">
        <v>0</v>
      </c>
      <c r="F88" s="249" t="s">
        <v>80</v>
      </c>
      <c r="G88" s="70"/>
      <c r="H88" s="71"/>
      <c r="I88" s="76"/>
      <c r="K88" s="40"/>
      <c r="L88"/>
      <c r="M88" s="247" t="s">
        <v>108</v>
      </c>
      <c r="N88" s="252">
        <v>7</v>
      </c>
      <c r="O88" s="241" t="s">
        <v>188</v>
      </c>
      <c r="P88" s="242"/>
    </row>
    <row r="89" spans="1:16" ht="15" customHeight="1" x14ac:dyDescent="0.2">
      <c r="A89" s="5" t="s">
        <v>179</v>
      </c>
      <c r="B89" s="243">
        <v>2750</v>
      </c>
      <c r="C89" s="237">
        <v>0</v>
      </c>
      <c r="D89" s="237"/>
      <c r="E89" s="238"/>
      <c r="F89" s="249"/>
      <c r="G89" s="70"/>
      <c r="H89" s="71"/>
      <c r="I89" s="76"/>
      <c r="K89" s="40"/>
      <c r="L89"/>
      <c r="M89" s="247" t="s">
        <v>109</v>
      </c>
      <c r="N89" s="252">
        <v>7</v>
      </c>
      <c r="O89" s="241" t="s">
        <v>188</v>
      </c>
      <c r="P89" s="242"/>
    </row>
    <row r="90" spans="1:16" x14ac:dyDescent="0.2">
      <c r="A90" s="5" t="s">
        <v>180</v>
      </c>
      <c r="B90" s="243">
        <v>2000</v>
      </c>
      <c r="C90" s="237">
        <v>0</v>
      </c>
      <c r="D90" s="237"/>
      <c r="E90" s="238"/>
      <c r="F90" s="300"/>
      <c r="G90" s="99"/>
      <c r="H90" s="100"/>
      <c r="I90" s="76"/>
      <c r="K90" s="40"/>
      <c r="L90"/>
      <c r="M90" s="247" t="s">
        <v>110</v>
      </c>
      <c r="N90" s="111">
        <v>7</v>
      </c>
      <c r="O90" s="241" t="s">
        <v>188</v>
      </c>
      <c r="P90" s="242"/>
    </row>
    <row r="91" spans="1:16" ht="26.25" thickBot="1" x14ac:dyDescent="0.25">
      <c r="A91" s="5" t="s">
        <v>232</v>
      </c>
      <c r="B91" s="243">
        <f>1000/2</f>
        <v>500</v>
      </c>
      <c r="C91" s="237">
        <v>0</v>
      </c>
      <c r="D91" s="237"/>
      <c r="E91" s="237"/>
      <c r="F91" s="241"/>
      <c r="G91" s="76"/>
      <c r="H91" s="76"/>
      <c r="I91" s="76"/>
      <c r="K91" s="40"/>
      <c r="L91"/>
      <c r="M91" s="247"/>
      <c r="N91" s="227"/>
      <c r="O91"/>
      <c r="P91" s="242"/>
    </row>
    <row r="92" spans="1:16" ht="13.5" thickBot="1" x14ac:dyDescent="0.25">
      <c r="A92" s="33" t="s">
        <v>59</v>
      </c>
      <c r="B92" s="243">
        <v>0</v>
      </c>
      <c r="C92" s="237">
        <v>0</v>
      </c>
      <c r="D92" s="237"/>
      <c r="E92" s="238"/>
      <c r="F92" s="301"/>
      <c r="G92" s="108" t="s">
        <v>139</v>
      </c>
      <c r="H92" s="109" t="s">
        <v>140</v>
      </c>
      <c r="I92" s="302"/>
      <c r="K92" s="40"/>
      <c r="L92"/>
      <c r="M92"/>
      <c r="N92" s="122">
        <f>SUM(N88:N90)</f>
        <v>21</v>
      </c>
      <c r="O92"/>
      <c r="P92" s="242"/>
    </row>
    <row r="93" spans="1:16" ht="14.25" thickTop="1" thickBot="1" x14ac:dyDescent="0.25">
      <c r="A93" s="5" t="s">
        <v>181</v>
      </c>
      <c r="B93" s="237">
        <f>H80*H81</f>
        <v>4200</v>
      </c>
      <c r="C93" s="237">
        <v>0</v>
      </c>
      <c r="D93" s="237"/>
      <c r="E93" s="238"/>
      <c r="F93" s="303" t="s">
        <v>141</v>
      </c>
      <c r="G93" s="304">
        <f>SUM(B89:B93)-SUM(D81:D88)</f>
        <v>3935</v>
      </c>
      <c r="H93" s="305">
        <f>SUM(C89:C93)-SUM(E81:E88)</f>
        <v>0</v>
      </c>
      <c r="I93" s="306"/>
      <c r="K93" s="40"/>
      <c r="L93"/>
      <c r="M93"/>
      <c r="N93"/>
      <c r="O93"/>
      <c r="P93" s="242"/>
    </row>
    <row r="94" spans="1:16" x14ac:dyDescent="0.2">
      <c r="A94" s="5"/>
      <c r="B94" s="237"/>
      <c r="C94" s="237"/>
      <c r="D94" s="237"/>
      <c r="E94" s="238"/>
      <c r="F94" s="256"/>
      <c r="G94" s="102"/>
      <c r="H94" s="103"/>
      <c r="I94" s="76"/>
      <c r="K94" s="40"/>
      <c r="L94" s="241" t="s">
        <v>153</v>
      </c>
      <c r="M94"/>
      <c r="N94"/>
      <c r="O94" s="307">
        <v>200</v>
      </c>
      <c r="P94" s="242"/>
    </row>
    <row r="95" spans="1:16" x14ac:dyDescent="0.2">
      <c r="A95" s="199" t="s">
        <v>281</v>
      </c>
      <c r="B95" s="200"/>
      <c r="C95" s="200"/>
      <c r="D95" s="3"/>
      <c r="E95" s="293"/>
      <c r="F95" s="249"/>
      <c r="G95" s="294" t="s">
        <v>154</v>
      </c>
      <c r="H95" s="295">
        <f>N106</f>
        <v>21</v>
      </c>
      <c r="I95" s="296"/>
      <c r="K95" s="40"/>
      <c r="P95" s="39"/>
    </row>
    <row r="96" spans="1:16" ht="13.5" thickBot="1" x14ac:dyDescent="0.25">
      <c r="A96" s="5" t="s">
        <v>36</v>
      </c>
      <c r="B96" s="237"/>
      <c r="C96" s="237"/>
      <c r="D96" s="243">
        <v>1500</v>
      </c>
      <c r="E96" s="238">
        <v>0</v>
      </c>
      <c r="F96" s="249"/>
      <c r="G96" s="118" t="s">
        <v>155</v>
      </c>
      <c r="H96" s="139">
        <f>O108</f>
        <v>200</v>
      </c>
      <c r="I96" s="297"/>
      <c r="K96" s="40"/>
      <c r="P96" s="39"/>
    </row>
    <row r="97" spans="1:16" ht="13.5" thickBot="1" x14ac:dyDescent="0.25">
      <c r="A97" s="5" t="s">
        <v>25</v>
      </c>
      <c r="B97" s="237"/>
      <c r="C97" s="237"/>
      <c r="D97" s="243">
        <v>300</v>
      </c>
      <c r="E97" s="238">
        <v>0</v>
      </c>
      <c r="F97" s="249" t="s">
        <v>138</v>
      </c>
      <c r="G97" s="56"/>
      <c r="H97" s="57"/>
      <c r="K97" s="40"/>
      <c r="L97" s="244" t="s">
        <v>239</v>
      </c>
      <c r="M97" s="275"/>
      <c r="N97" s="299"/>
      <c r="O97"/>
      <c r="P97" s="242"/>
    </row>
    <row r="98" spans="1:16" x14ac:dyDescent="0.2">
      <c r="A98" s="5" t="s">
        <v>26</v>
      </c>
      <c r="B98" s="237"/>
      <c r="C98" s="237"/>
      <c r="D98" s="243">
        <f>36*50</f>
        <v>1800</v>
      </c>
      <c r="E98" s="238">
        <v>0</v>
      </c>
      <c r="F98" s="249" t="s">
        <v>199</v>
      </c>
      <c r="G98" s="56"/>
      <c r="H98" s="57"/>
      <c r="K98" s="40"/>
      <c r="L98"/>
      <c r="O98" s="250"/>
      <c r="P98" s="242"/>
    </row>
    <row r="99" spans="1:16" x14ac:dyDescent="0.2">
      <c r="A99" s="5" t="s">
        <v>27</v>
      </c>
      <c r="B99" s="237"/>
      <c r="C99" s="237"/>
      <c r="D99" s="243">
        <v>100</v>
      </c>
      <c r="E99" s="238">
        <v>0</v>
      </c>
      <c r="F99" s="249" t="s">
        <v>241</v>
      </c>
      <c r="G99" s="70"/>
      <c r="H99" s="71"/>
      <c r="I99" s="76"/>
      <c r="K99" s="40"/>
      <c r="L99"/>
      <c r="M99"/>
      <c r="N99" s="250" t="s">
        <v>151</v>
      </c>
      <c r="O99" s="263"/>
      <c r="P99" s="242"/>
    </row>
    <row r="100" spans="1:16" x14ac:dyDescent="0.2">
      <c r="A100" s="5" t="s">
        <v>39</v>
      </c>
      <c r="B100" s="237"/>
      <c r="C100" s="237"/>
      <c r="D100" s="243">
        <v>0</v>
      </c>
      <c r="E100" s="238">
        <v>0</v>
      </c>
      <c r="F100" s="249" t="s">
        <v>18</v>
      </c>
      <c r="G100" s="70"/>
      <c r="H100" s="71"/>
      <c r="I100" s="76"/>
      <c r="K100" s="40"/>
      <c r="L100"/>
      <c r="N100" s="263" t="s">
        <v>152</v>
      </c>
      <c r="O100"/>
      <c r="P100" s="242"/>
    </row>
    <row r="101" spans="1:16" x14ac:dyDescent="0.2">
      <c r="A101" s="5" t="s">
        <v>28</v>
      </c>
      <c r="B101" s="237"/>
      <c r="C101" s="237"/>
      <c r="D101" s="243">
        <v>1000</v>
      </c>
      <c r="E101" s="238">
        <v>0</v>
      </c>
      <c r="F101" s="249" t="s">
        <v>231</v>
      </c>
      <c r="G101" s="70"/>
      <c r="H101" s="71"/>
      <c r="I101" s="76"/>
      <c r="K101" s="40"/>
      <c r="L101"/>
      <c r="M101" s="247"/>
      <c r="N101" s="227"/>
      <c r="O101"/>
      <c r="P101" s="242"/>
    </row>
    <row r="102" spans="1:16" x14ac:dyDescent="0.2">
      <c r="A102" s="5" t="s">
        <v>230</v>
      </c>
      <c r="B102" s="237"/>
      <c r="C102" s="237"/>
      <c r="D102" s="243">
        <v>0</v>
      </c>
      <c r="E102" s="238">
        <v>0</v>
      </c>
      <c r="F102" s="249"/>
      <c r="G102" s="70"/>
      <c r="H102" s="71"/>
      <c r="I102" s="76"/>
      <c r="K102" s="40"/>
      <c r="L102"/>
      <c r="M102" s="247" t="s">
        <v>111</v>
      </c>
      <c r="N102" s="252">
        <v>7</v>
      </c>
      <c r="O102" s="241" t="s">
        <v>188</v>
      </c>
      <c r="P102" s="242"/>
    </row>
    <row r="103" spans="1:16" x14ac:dyDescent="0.2">
      <c r="A103" s="5" t="s">
        <v>54</v>
      </c>
      <c r="B103" s="237"/>
      <c r="C103" s="237"/>
      <c r="D103" s="243">
        <f>9*35</f>
        <v>315</v>
      </c>
      <c r="E103" s="238">
        <v>0</v>
      </c>
      <c r="F103" s="249" t="s">
        <v>80</v>
      </c>
      <c r="G103" s="70"/>
      <c r="H103" s="71"/>
      <c r="I103" s="76"/>
      <c r="K103" s="40"/>
      <c r="L103"/>
      <c r="M103" s="247" t="s">
        <v>112</v>
      </c>
      <c r="N103" s="252">
        <v>7</v>
      </c>
      <c r="O103" s="241" t="s">
        <v>188</v>
      </c>
      <c r="P103" s="242"/>
    </row>
    <row r="104" spans="1:16" x14ac:dyDescent="0.2">
      <c r="A104" s="5" t="s">
        <v>179</v>
      </c>
      <c r="B104" s="243">
        <v>2750</v>
      </c>
      <c r="C104" s="237">
        <v>0</v>
      </c>
      <c r="D104" s="237"/>
      <c r="E104" s="238"/>
      <c r="F104" s="249"/>
      <c r="G104" s="70"/>
      <c r="H104" s="71"/>
      <c r="I104" s="76"/>
      <c r="K104" s="40"/>
      <c r="L104"/>
      <c r="M104" s="247" t="s">
        <v>113</v>
      </c>
      <c r="N104" s="111">
        <v>7</v>
      </c>
      <c r="O104" s="241" t="s">
        <v>188</v>
      </c>
      <c r="P104" s="242"/>
    </row>
    <row r="105" spans="1:16" x14ac:dyDescent="0.2">
      <c r="A105" s="5" t="s">
        <v>180</v>
      </c>
      <c r="B105" s="243">
        <v>2000</v>
      </c>
      <c r="C105" s="237">
        <v>0</v>
      </c>
      <c r="D105" s="237"/>
      <c r="E105" s="238"/>
      <c r="F105" s="300"/>
      <c r="G105" s="99"/>
      <c r="H105" s="100"/>
      <c r="I105" s="76"/>
      <c r="K105" s="40"/>
      <c r="L105"/>
      <c r="M105" s="247"/>
      <c r="N105" s="227"/>
      <c r="O105"/>
      <c r="P105" s="242"/>
    </row>
    <row r="106" spans="1:16" ht="26.25" thickBot="1" x14ac:dyDescent="0.25">
      <c r="A106" s="5" t="s">
        <v>232</v>
      </c>
      <c r="B106" s="243">
        <f>1000/2</f>
        <v>500</v>
      </c>
      <c r="C106" s="237">
        <v>0</v>
      </c>
      <c r="D106" s="237"/>
      <c r="E106" s="237"/>
      <c r="F106" s="241"/>
      <c r="G106" s="76"/>
      <c r="H106" s="76"/>
      <c r="I106" s="76"/>
      <c r="K106" s="40"/>
      <c r="L106"/>
      <c r="M106" s="247"/>
      <c r="N106" s="122">
        <f>SUM(N101:N104)</f>
        <v>21</v>
      </c>
      <c r="O106"/>
      <c r="P106" s="242"/>
    </row>
    <row r="107" spans="1:16" ht="13.5" thickTop="1" x14ac:dyDescent="0.2">
      <c r="A107" s="33" t="s">
        <v>59</v>
      </c>
      <c r="B107" s="243">
        <v>0</v>
      </c>
      <c r="C107" s="237">
        <v>0</v>
      </c>
      <c r="D107" s="237"/>
      <c r="E107" s="238"/>
      <c r="F107" s="301"/>
      <c r="G107" s="108" t="s">
        <v>139</v>
      </c>
      <c r="H107" s="109" t="s">
        <v>140</v>
      </c>
      <c r="I107" s="302"/>
      <c r="K107" s="40"/>
      <c r="L107"/>
      <c r="M107" s="247"/>
      <c r="N107" s="227"/>
      <c r="O107"/>
      <c r="P107" s="242"/>
    </row>
    <row r="108" spans="1:16" ht="13.5" thickBot="1" x14ac:dyDescent="0.25">
      <c r="A108" s="5" t="s">
        <v>181</v>
      </c>
      <c r="B108" s="237">
        <f>H95*H96</f>
        <v>4200</v>
      </c>
      <c r="C108" s="237">
        <v>0</v>
      </c>
      <c r="D108" s="237"/>
      <c r="E108" s="238"/>
      <c r="F108" s="303" t="s">
        <v>141</v>
      </c>
      <c r="G108" s="304">
        <f>SUM(B104:B108)-SUM(D96:D103)</f>
        <v>4435</v>
      </c>
      <c r="H108" s="305">
        <f>SUM(C104:C108)-SUM(E96:E103)</f>
        <v>0</v>
      </c>
      <c r="I108" s="306"/>
      <c r="K108" s="40"/>
      <c r="L108" s="241" t="s">
        <v>153</v>
      </c>
      <c r="M108"/>
      <c r="N108"/>
      <c r="O108" s="307">
        <v>200</v>
      </c>
      <c r="P108" s="242"/>
    </row>
    <row r="109" spans="1:16" x14ac:dyDescent="0.2">
      <c r="A109" s="5"/>
      <c r="B109" s="237"/>
      <c r="C109" s="237"/>
      <c r="D109" s="237"/>
      <c r="E109" s="238"/>
      <c r="F109" s="256"/>
      <c r="G109" s="102"/>
      <c r="H109" s="103"/>
      <c r="I109" s="76"/>
      <c r="K109" s="40"/>
      <c r="P109" s="39"/>
    </row>
    <row r="110" spans="1:16" ht="13.5" thickBot="1" x14ac:dyDescent="0.25">
      <c r="A110" s="5"/>
      <c r="B110" s="237"/>
      <c r="C110" s="237"/>
      <c r="D110" s="237"/>
      <c r="E110" s="238"/>
      <c r="F110" s="256"/>
      <c r="G110" s="102"/>
      <c r="H110" s="103"/>
      <c r="I110" s="76"/>
      <c r="K110" s="40"/>
      <c r="P110" s="39"/>
    </row>
    <row r="111" spans="1:16" ht="13.5" thickBot="1" x14ac:dyDescent="0.25">
      <c r="A111" s="199" t="s">
        <v>282</v>
      </c>
      <c r="B111" s="201"/>
      <c r="C111" s="201"/>
      <c r="D111" s="3"/>
      <c r="E111" s="293"/>
      <c r="F111" s="249"/>
      <c r="G111" s="294" t="s">
        <v>154</v>
      </c>
      <c r="H111" s="295">
        <f>N120</f>
        <v>0</v>
      </c>
      <c r="I111" s="76"/>
      <c r="K111" s="40"/>
      <c r="L111" s="244" t="s">
        <v>201</v>
      </c>
      <c r="M111" s="275"/>
      <c r="N111" s="299"/>
      <c r="O111"/>
      <c r="P111" s="242"/>
    </row>
    <row r="112" spans="1:16" x14ac:dyDescent="0.2">
      <c r="A112" s="5" t="s">
        <v>36</v>
      </c>
      <c r="B112" s="237"/>
      <c r="C112" s="237"/>
      <c r="D112" s="243">
        <v>0</v>
      </c>
      <c r="E112" s="238">
        <v>0</v>
      </c>
      <c r="F112" s="249"/>
      <c r="G112" s="118" t="s">
        <v>155</v>
      </c>
      <c r="H112" s="139">
        <f>O122</f>
        <v>200</v>
      </c>
      <c r="I112" s="76"/>
      <c r="K112" s="40"/>
      <c r="L112"/>
      <c r="O112" s="250"/>
      <c r="P112" s="242"/>
    </row>
    <row r="113" spans="1:16" x14ac:dyDescent="0.2">
      <c r="A113" s="5" t="s">
        <v>25</v>
      </c>
      <c r="B113" s="237"/>
      <c r="C113" s="237"/>
      <c r="D113" s="243">
        <v>0</v>
      </c>
      <c r="E113" s="238">
        <v>0</v>
      </c>
      <c r="F113" s="249" t="s">
        <v>138</v>
      </c>
      <c r="G113" s="56"/>
      <c r="H113" s="57"/>
      <c r="I113" s="76"/>
      <c r="K113" s="40"/>
      <c r="L113"/>
      <c r="M113"/>
      <c r="N113" s="250" t="s">
        <v>151</v>
      </c>
      <c r="O113" s="263"/>
      <c r="P113" s="242"/>
    </row>
    <row r="114" spans="1:16" x14ac:dyDescent="0.2">
      <c r="A114" s="5" t="s">
        <v>26</v>
      </c>
      <c r="B114" s="237"/>
      <c r="C114" s="237"/>
      <c r="D114" s="243">
        <v>0</v>
      </c>
      <c r="E114" s="238">
        <v>0</v>
      </c>
      <c r="F114" s="249" t="s">
        <v>199</v>
      </c>
      <c r="G114" s="56"/>
      <c r="H114" s="57"/>
      <c r="I114" s="76"/>
      <c r="K114" s="40"/>
      <c r="L114"/>
      <c r="N114" s="263" t="s">
        <v>152</v>
      </c>
      <c r="O114"/>
      <c r="P114" s="242"/>
    </row>
    <row r="115" spans="1:16" x14ac:dyDescent="0.2">
      <c r="A115" s="5" t="s">
        <v>27</v>
      </c>
      <c r="B115" s="237"/>
      <c r="C115" s="237"/>
      <c r="D115" s="243">
        <v>0</v>
      </c>
      <c r="E115" s="238">
        <v>0</v>
      </c>
      <c r="F115" s="249" t="s">
        <v>229</v>
      </c>
      <c r="G115" s="70"/>
      <c r="H115" s="71"/>
      <c r="I115" s="76"/>
      <c r="K115" s="40"/>
      <c r="L115"/>
      <c r="M115" s="247"/>
      <c r="N115" s="227"/>
      <c r="O115"/>
      <c r="P115" s="242"/>
    </row>
    <row r="116" spans="1:16" x14ac:dyDescent="0.2">
      <c r="A116" s="5" t="s">
        <v>39</v>
      </c>
      <c r="B116" s="237"/>
      <c r="C116" s="237"/>
      <c r="D116" s="243">
        <v>0</v>
      </c>
      <c r="E116" s="238">
        <v>0</v>
      </c>
      <c r="F116" s="249" t="s">
        <v>18</v>
      </c>
      <c r="G116" s="70"/>
      <c r="H116" s="71"/>
      <c r="I116" s="76"/>
      <c r="K116" s="40"/>
      <c r="L116"/>
      <c r="M116" s="247" t="s">
        <v>108</v>
      </c>
      <c r="N116" s="252">
        <v>0</v>
      </c>
      <c r="O116" t="s">
        <v>188</v>
      </c>
      <c r="P116" s="242"/>
    </row>
    <row r="117" spans="1:16" x14ac:dyDescent="0.2">
      <c r="A117" s="5" t="s">
        <v>28</v>
      </c>
      <c r="B117" s="237"/>
      <c r="C117" s="237"/>
      <c r="D117" s="243">
        <v>0</v>
      </c>
      <c r="E117" s="238">
        <v>0</v>
      </c>
      <c r="F117" s="249"/>
      <c r="G117" s="70"/>
      <c r="H117" s="71"/>
      <c r="I117" s="76"/>
      <c r="K117" s="40"/>
      <c r="L117"/>
      <c r="M117" s="247" t="s">
        <v>109</v>
      </c>
      <c r="N117" s="252">
        <v>0</v>
      </c>
      <c r="O117" t="s">
        <v>188</v>
      </c>
      <c r="P117" s="242"/>
    </row>
    <row r="118" spans="1:16" x14ac:dyDescent="0.2">
      <c r="A118" s="5" t="s">
        <v>230</v>
      </c>
      <c r="B118" s="237"/>
      <c r="C118" s="237"/>
      <c r="D118" s="243">
        <v>0</v>
      </c>
      <c r="E118" s="238">
        <v>0</v>
      </c>
      <c r="F118" s="249"/>
      <c r="G118" s="70"/>
      <c r="H118" s="71"/>
      <c r="I118" s="76"/>
      <c r="K118" s="40"/>
      <c r="L118"/>
      <c r="M118" s="247" t="s">
        <v>110</v>
      </c>
      <c r="N118" s="111">
        <v>0</v>
      </c>
      <c r="O118"/>
      <c r="P118" s="242"/>
    </row>
    <row r="119" spans="1:16" x14ac:dyDescent="0.2">
      <c r="A119" s="5" t="s">
        <v>54</v>
      </c>
      <c r="B119" s="237"/>
      <c r="C119" s="237"/>
      <c r="D119" s="243">
        <v>0</v>
      </c>
      <c r="E119" s="238">
        <v>0</v>
      </c>
      <c r="F119" s="249" t="s">
        <v>80</v>
      </c>
      <c r="G119" s="70"/>
      <c r="H119" s="71"/>
      <c r="I119" s="76"/>
      <c r="K119" s="40"/>
      <c r="L119"/>
      <c r="M119" s="247"/>
      <c r="N119" s="252"/>
      <c r="O119"/>
      <c r="P119" s="242"/>
    </row>
    <row r="120" spans="1:16" ht="13.5" thickBot="1" x14ac:dyDescent="0.25">
      <c r="A120" s="5" t="s">
        <v>179</v>
      </c>
      <c r="B120" s="243">
        <v>0</v>
      </c>
      <c r="C120" s="237">
        <v>0</v>
      </c>
      <c r="D120" s="237"/>
      <c r="E120" s="238"/>
      <c r="F120" s="249"/>
      <c r="G120" s="70"/>
      <c r="H120" s="71"/>
      <c r="I120" s="76"/>
      <c r="K120" s="40"/>
      <c r="L120"/>
      <c r="M120" s="247"/>
      <c r="N120" s="186">
        <f>SUM(N115:N118)</f>
        <v>0</v>
      </c>
      <c r="O120"/>
      <c r="P120" s="242"/>
    </row>
    <row r="121" spans="1:16" ht="13.5" thickTop="1" x14ac:dyDescent="0.2">
      <c r="A121" s="5" t="s">
        <v>180</v>
      </c>
      <c r="B121" s="243">
        <v>0</v>
      </c>
      <c r="C121" s="237">
        <v>0</v>
      </c>
      <c r="D121" s="237"/>
      <c r="E121" s="238"/>
      <c r="F121" s="300"/>
      <c r="G121" s="99"/>
      <c r="H121" s="100"/>
      <c r="I121" s="76"/>
      <c r="K121" s="40"/>
      <c r="L121"/>
      <c r="M121" s="247"/>
      <c r="N121" s="227"/>
      <c r="O121"/>
      <c r="P121" s="242"/>
    </row>
    <row r="122" spans="1:16" ht="26.25" thickBot="1" x14ac:dyDescent="0.25">
      <c r="A122" s="5" t="s">
        <v>232</v>
      </c>
      <c r="B122" s="243">
        <v>0</v>
      </c>
      <c r="C122" s="237">
        <v>0</v>
      </c>
      <c r="D122" s="237"/>
      <c r="E122" s="237"/>
      <c r="F122" s="241"/>
      <c r="G122" s="76"/>
      <c r="H122" s="76"/>
      <c r="I122" s="76"/>
      <c r="K122" s="40"/>
      <c r="L122" s="241" t="s">
        <v>153</v>
      </c>
      <c r="M122"/>
      <c r="N122"/>
      <c r="O122" s="307">
        <v>200</v>
      </c>
      <c r="P122" s="242"/>
    </row>
    <row r="123" spans="1:16" x14ac:dyDescent="0.2">
      <c r="A123" s="33" t="s">
        <v>59</v>
      </c>
      <c r="B123" s="243">
        <v>0</v>
      </c>
      <c r="C123" s="237">
        <v>0</v>
      </c>
      <c r="D123" s="237"/>
      <c r="E123" s="238"/>
      <c r="F123" s="301"/>
      <c r="G123" s="108" t="s">
        <v>139</v>
      </c>
      <c r="H123" s="109" t="s">
        <v>140</v>
      </c>
      <c r="I123" s="76"/>
      <c r="K123" s="40"/>
      <c r="L123"/>
      <c r="M123" s="247"/>
      <c r="N123" s="227"/>
      <c r="O123"/>
      <c r="P123" s="242"/>
    </row>
    <row r="124" spans="1:16" ht="13.5" thickBot="1" x14ac:dyDescent="0.25">
      <c r="A124" s="5" t="s">
        <v>181</v>
      </c>
      <c r="B124" s="237">
        <f>H111*H112</f>
        <v>0</v>
      </c>
      <c r="C124" s="237">
        <v>0</v>
      </c>
      <c r="D124" s="237"/>
      <c r="E124" s="238"/>
      <c r="F124" s="303" t="s">
        <v>141</v>
      </c>
      <c r="G124" s="304">
        <f>SUM(B120:B124)-SUM(D112:D119)</f>
        <v>0</v>
      </c>
      <c r="H124" s="305">
        <f>SUM(C120:C124)-SUM(E112:E119)</f>
        <v>0</v>
      </c>
      <c r="I124" s="76"/>
      <c r="K124" s="40"/>
      <c r="L124"/>
      <c r="M124" s="247"/>
      <c r="N124" s="227"/>
      <c r="O124"/>
      <c r="P124" s="242"/>
    </row>
    <row r="125" spans="1:16" ht="13.5" thickBot="1" x14ac:dyDescent="0.25">
      <c r="A125" s="5"/>
      <c r="B125" s="237"/>
      <c r="C125" s="237"/>
      <c r="D125" s="237"/>
      <c r="E125" s="237"/>
      <c r="F125" s="247"/>
      <c r="G125" s="306"/>
      <c r="H125" s="306"/>
      <c r="I125" s="76"/>
      <c r="K125" s="40"/>
      <c r="L125" s="244" t="s">
        <v>202</v>
      </c>
      <c r="M125" s="275"/>
      <c r="N125" s="299"/>
      <c r="O125"/>
      <c r="P125" s="242"/>
    </row>
    <row r="126" spans="1:16" x14ac:dyDescent="0.2">
      <c r="A126" s="5"/>
      <c r="B126" s="237"/>
      <c r="C126" s="237"/>
      <c r="D126" s="237"/>
      <c r="E126" s="238"/>
      <c r="F126" s="256"/>
      <c r="G126" s="102"/>
      <c r="H126" s="103"/>
      <c r="I126" s="76"/>
      <c r="K126" s="40"/>
      <c r="L126"/>
      <c r="O126" s="250"/>
      <c r="P126" s="242"/>
    </row>
    <row r="127" spans="1:16" x14ac:dyDescent="0.2">
      <c r="A127" s="199" t="s">
        <v>283</v>
      </c>
      <c r="B127" s="201"/>
      <c r="C127" s="201"/>
      <c r="D127" s="3"/>
      <c r="E127" s="293"/>
      <c r="F127" s="249"/>
      <c r="G127" s="294" t="s">
        <v>154</v>
      </c>
      <c r="H127" s="295">
        <f>N135</f>
        <v>0</v>
      </c>
      <c r="I127" s="76"/>
      <c r="K127" s="40"/>
      <c r="L127"/>
      <c r="M127"/>
      <c r="N127" s="250" t="s">
        <v>151</v>
      </c>
      <c r="O127" s="263"/>
      <c r="P127" s="242"/>
    </row>
    <row r="128" spans="1:16" x14ac:dyDescent="0.2">
      <c r="A128" s="5" t="s">
        <v>36</v>
      </c>
      <c r="B128" s="237"/>
      <c r="C128" s="237"/>
      <c r="D128" s="243">
        <v>0</v>
      </c>
      <c r="E128" s="238">
        <v>0</v>
      </c>
      <c r="F128" s="249"/>
      <c r="G128" s="118" t="s">
        <v>155</v>
      </c>
      <c r="H128" s="139">
        <f>O137</f>
        <v>200</v>
      </c>
      <c r="I128" s="76"/>
      <c r="K128" s="40"/>
      <c r="L128"/>
      <c r="N128" s="263" t="s">
        <v>152</v>
      </c>
      <c r="O128"/>
      <c r="P128" s="242"/>
    </row>
    <row r="129" spans="1:16" x14ac:dyDescent="0.2">
      <c r="A129" s="5" t="s">
        <v>25</v>
      </c>
      <c r="B129" s="237"/>
      <c r="C129" s="237"/>
      <c r="D129" s="243">
        <v>0</v>
      </c>
      <c r="E129" s="238">
        <v>0</v>
      </c>
      <c r="F129" s="249" t="s">
        <v>138</v>
      </c>
      <c r="G129" s="56"/>
      <c r="H129" s="57"/>
      <c r="I129" s="76"/>
      <c r="K129" s="40"/>
      <c r="L129"/>
      <c r="M129" s="247"/>
      <c r="N129" s="227"/>
      <c r="O129"/>
      <c r="P129" s="242"/>
    </row>
    <row r="130" spans="1:16" x14ac:dyDescent="0.2">
      <c r="A130" s="5" t="s">
        <v>26</v>
      </c>
      <c r="B130" s="237"/>
      <c r="C130" s="237"/>
      <c r="D130" s="243">
        <v>0</v>
      </c>
      <c r="E130" s="238">
        <v>0</v>
      </c>
      <c r="F130" s="249" t="s">
        <v>233</v>
      </c>
      <c r="G130" s="56"/>
      <c r="H130" s="57"/>
      <c r="I130" s="76"/>
      <c r="K130" s="40"/>
      <c r="L130"/>
      <c r="M130" s="247" t="s">
        <v>110</v>
      </c>
      <c r="N130" s="252">
        <v>0</v>
      </c>
      <c r="O130" t="s">
        <v>188</v>
      </c>
      <c r="P130" s="242"/>
    </row>
    <row r="131" spans="1:16" x14ac:dyDescent="0.2">
      <c r="A131" s="5" t="s">
        <v>27</v>
      </c>
      <c r="B131" s="237"/>
      <c r="C131" s="237"/>
      <c r="D131" s="243">
        <v>0</v>
      </c>
      <c r="E131" s="238">
        <v>0</v>
      </c>
      <c r="F131" s="249" t="s">
        <v>182</v>
      </c>
      <c r="G131" s="70"/>
      <c r="H131" s="71"/>
      <c r="I131" s="76"/>
      <c r="K131" s="40"/>
      <c r="L131"/>
      <c r="M131" s="247" t="s">
        <v>111</v>
      </c>
      <c r="N131" s="252">
        <v>0</v>
      </c>
      <c r="O131" t="s">
        <v>188</v>
      </c>
      <c r="P131" s="242"/>
    </row>
    <row r="132" spans="1:16" x14ac:dyDescent="0.2">
      <c r="A132" s="5" t="s">
        <v>39</v>
      </c>
      <c r="B132" s="237"/>
      <c r="C132" s="237"/>
      <c r="D132" s="243">
        <v>0</v>
      </c>
      <c r="E132" s="238">
        <v>0</v>
      </c>
      <c r="F132" s="249" t="s">
        <v>18</v>
      </c>
      <c r="G132" s="70"/>
      <c r="H132" s="71"/>
      <c r="I132" s="76"/>
      <c r="K132" s="40"/>
      <c r="L132"/>
      <c r="M132" s="247" t="s">
        <v>112</v>
      </c>
      <c r="N132" s="252">
        <v>0</v>
      </c>
      <c r="O132" t="s">
        <v>188</v>
      </c>
      <c r="P132" s="242"/>
    </row>
    <row r="133" spans="1:16" x14ac:dyDescent="0.2">
      <c r="A133" s="5" t="s">
        <v>28</v>
      </c>
      <c r="B133" s="237"/>
      <c r="C133" s="237"/>
      <c r="D133" s="243">
        <v>0</v>
      </c>
      <c r="E133" s="238">
        <v>0</v>
      </c>
      <c r="F133" s="249"/>
      <c r="G133" s="70"/>
      <c r="H133" s="71"/>
      <c r="I133" s="76"/>
      <c r="K133" s="40"/>
      <c r="L133"/>
      <c r="M133" s="247" t="s">
        <v>113</v>
      </c>
      <c r="N133" s="111">
        <v>0</v>
      </c>
      <c r="O133" t="s">
        <v>188</v>
      </c>
      <c r="P133" s="242"/>
    </row>
    <row r="134" spans="1:16" x14ac:dyDescent="0.2">
      <c r="A134" s="5" t="s">
        <v>230</v>
      </c>
      <c r="B134" s="237"/>
      <c r="C134" s="237"/>
      <c r="D134" s="243">
        <v>0</v>
      </c>
      <c r="E134" s="238">
        <v>0</v>
      </c>
      <c r="F134" s="249"/>
      <c r="G134" s="70"/>
      <c r="H134" s="71"/>
      <c r="I134" s="76"/>
      <c r="K134" s="40"/>
      <c r="L134"/>
      <c r="M134" s="247"/>
      <c r="N134" s="252"/>
      <c r="O134"/>
      <c r="P134" s="242"/>
    </row>
    <row r="135" spans="1:16" ht="13.5" thickBot="1" x14ac:dyDescent="0.25">
      <c r="A135" s="5" t="s">
        <v>54</v>
      </c>
      <c r="B135" s="237"/>
      <c r="C135" s="237"/>
      <c r="D135" s="243">
        <v>0</v>
      </c>
      <c r="E135" s="238">
        <v>0</v>
      </c>
      <c r="F135" s="249" t="s">
        <v>80</v>
      </c>
      <c r="G135" s="70"/>
      <c r="H135" s="71"/>
      <c r="I135" s="76"/>
      <c r="K135" s="40"/>
      <c r="L135"/>
      <c r="M135" s="247"/>
      <c r="N135" s="186">
        <f>SUM(N130:N133)</f>
        <v>0</v>
      </c>
      <c r="O135"/>
      <c r="P135" s="242"/>
    </row>
    <row r="136" spans="1:16" ht="13.5" thickTop="1" x14ac:dyDescent="0.2">
      <c r="A136" s="5" t="s">
        <v>179</v>
      </c>
      <c r="B136" s="243">
        <v>0</v>
      </c>
      <c r="C136" s="237">
        <v>0</v>
      </c>
      <c r="D136" s="237"/>
      <c r="E136" s="238"/>
      <c r="F136" s="249"/>
      <c r="G136" s="70"/>
      <c r="H136" s="71"/>
      <c r="I136" s="76"/>
      <c r="K136" s="40"/>
      <c r="L136"/>
      <c r="M136" s="247"/>
      <c r="N136" s="227"/>
      <c r="O136"/>
      <c r="P136" s="242"/>
    </row>
    <row r="137" spans="1:16" x14ac:dyDescent="0.2">
      <c r="A137" s="5" t="s">
        <v>180</v>
      </c>
      <c r="B137" s="243">
        <v>0</v>
      </c>
      <c r="C137" s="237">
        <v>0</v>
      </c>
      <c r="D137" s="237"/>
      <c r="E137" s="238"/>
      <c r="F137" s="300"/>
      <c r="G137" s="99"/>
      <c r="H137" s="100"/>
      <c r="I137" s="76"/>
      <c r="K137" s="40"/>
      <c r="L137" s="241" t="s">
        <v>153</v>
      </c>
      <c r="M137"/>
      <c r="N137"/>
      <c r="O137" s="307">
        <v>200</v>
      </c>
      <c r="P137" s="242"/>
    </row>
    <row r="138" spans="1:16" ht="26.25" thickBot="1" x14ac:dyDescent="0.25">
      <c r="A138" s="5" t="s">
        <v>232</v>
      </c>
      <c r="B138" s="243">
        <v>0</v>
      </c>
      <c r="C138" s="237">
        <v>0</v>
      </c>
      <c r="D138" s="237"/>
      <c r="E138" s="237"/>
      <c r="F138" s="241"/>
      <c r="G138" s="76"/>
      <c r="H138" s="76"/>
      <c r="I138" s="76"/>
      <c r="K138" s="40"/>
      <c r="P138" s="39"/>
    </row>
    <row r="139" spans="1:16" x14ac:dyDescent="0.2">
      <c r="A139" s="33" t="s">
        <v>59</v>
      </c>
      <c r="B139" s="243">
        <v>0</v>
      </c>
      <c r="C139" s="237">
        <v>0</v>
      </c>
      <c r="D139" s="237"/>
      <c r="E139" s="238"/>
      <c r="F139" s="301"/>
      <c r="G139" s="108" t="s">
        <v>139</v>
      </c>
      <c r="H139" s="109" t="s">
        <v>140</v>
      </c>
      <c r="I139" s="76"/>
      <c r="K139" s="40"/>
      <c r="P139" s="39"/>
    </row>
    <row r="140" spans="1:16" ht="13.5" thickBot="1" x14ac:dyDescent="0.25">
      <c r="A140" s="5" t="s">
        <v>181</v>
      </c>
      <c r="B140" s="237">
        <f>H127*H128</f>
        <v>0</v>
      </c>
      <c r="C140" s="237">
        <v>0</v>
      </c>
      <c r="D140" s="237"/>
      <c r="E140" s="238"/>
      <c r="F140" s="303" t="s">
        <v>141</v>
      </c>
      <c r="G140" s="304">
        <f>SUM(B136:B140)-SUM(D128:D135)</f>
        <v>0</v>
      </c>
      <c r="H140" s="305">
        <f>SUM(C136:C140)-SUM(E128:E135)</f>
        <v>0</v>
      </c>
      <c r="I140" s="76"/>
      <c r="K140" s="40"/>
      <c r="P140" s="39"/>
    </row>
    <row r="141" spans="1:16" x14ac:dyDescent="0.2">
      <c r="A141" s="5"/>
      <c r="B141" s="237"/>
      <c r="C141" s="237"/>
      <c r="D141" s="237"/>
      <c r="E141" s="238"/>
      <c r="F141" s="256"/>
      <c r="G141" s="102"/>
      <c r="H141" s="103"/>
      <c r="I141" s="76"/>
      <c r="K141" s="40"/>
      <c r="P141" s="39"/>
    </row>
    <row r="142" spans="1:16" x14ac:dyDescent="0.2">
      <c r="A142" s="5"/>
      <c r="B142" s="237"/>
      <c r="C142" s="237"/>
      <c r="D142" s="237"/>
      <c r="E142" s="238"/>
      <c r="F142" s="256"/>
      <c r="G142" s="102"/>
      <c r="H142" s="103"/>
      <c r="I142" s="76"/>
      <c r="K142" s="40"/>
      <c r="P142" s="39"/>
    </row>
    <row r="143" spans="1:16" x14ac:dyDescent="0.2">
      <c r="A143" s="202" t="s">
        <v>124</v>
      </c>
      <c r="B143" s="196">
        <v>0</v>
      </c>
      <c r="C143" s="237">
        <v>0</v>
      </c>
      <c r="D143" s="2"/>
      <c r="E143" s="235"/>
      <c r="F143" s="249" t="s">
        <v>183</v>
      </c>
      <c r="G143" s="56"/>
      <c r="H143" s="57"/>
      <c r="I143" s="76"/>
      <c r="K143" s="40"/>
      <c r="P143" s="39"/>
    </row>
    <row r="144" spans="1:16" x14ac:dyDescent="0.2">
      <c r="A144" s="308"/>
      <c r="B144" s="237"/>
      <c r="C144" s="237"/>
      <c r="D144" s="2"/>
      <c r="E144" s="235"/>
      <c r="F144" s="255"/>
      <c r="G144" s="56"/>
      <c r="H144" s="57"/>
      <c r="K144" s="40"/>
      <c r="P144" s="242"/>
    </row>
    <row r="145" spans="1:16" x14ac:dyDescent="0.2">
      <c r="A145" s="202" t="s">
        <v>184</v>
      </c>
      <c r="B145" s="196">
        <v>0</v>
      </c>
      <c r="C145" s="237">
        <v>0</v>
      </c>
      <c r="D145" s="2"/>
      <c r="E145" s="235"/>
      <c r="F145" s="249"/>
      <c r="G145" s="56"/>
      <c r="H145" s="57"/>
      <c r="K145" s="40"/>
      <c r="P145" s="39"/>
    </row>
    <row r="146" spans="1:16" ht="13.5" thickBot="1" x14ac:dyDescent="0.25">
      <c r="A146" s="168"/>
      <c r="B146" s="309"/>
      <c r="C146" s="309"/>
      <c r="D146" s="309"/>
      <c r="E146" s="310"/>
      <c r="F146" s="255"/>
      <c r="G146" s="56"/>
      <c r="H146" s="57"/>
      <c r="K146" s="40"/>
      <c r="P146" s="39"/>
    </row>
    <row r="147" spans="1:16" ht="18.75" thickBot="1" x14ac:dyDescent="0.3">
      <c r="A147" s="173" t="s">
        <v>43</v>
      </c>
      <c r="B147" s="311">
        <f>SUM(B5:B146)</f>
        <v>46955</v>
      </c>
      <c r="C147" s="311">
        <f>SUM(C5:C146)</f>
        <v>0</v>
      </c>
      <c r="D147" s="311">
        <f>SUM(D5:D146)</f>
        <v>42579</v>
      </c>
      <c r="E147" s="312">
        <f>SUM(E5:E146)</f>
        <v>0</v>
      </c>
      <c r="F147" s="313"/>
      <c r="G147" s="56"/>
      <c r="H147" s="57"/>
      <c r="K147" s="40"/>
      <c r="P147" s="39"/>
    </row>
    <row r="148" spans="1:16" ht="18.75" thickBot="1" x14ac:dyDescent="0.3">
      <c r="A148" s="177"/>
      <c r="B148" s="314"/>
      <c r="C148" s="315"/>
      <c r="D148" s="315"/>
      <c r="E148" s="316"/>
      <c r="F148" s="255"/>
      <c r="G148" s="56"/>
      <c r="H148" s="57"/>
      <c r="K148" s="40"/>
      <c r="P148" s="39"/>
    </row>
    <row r="149" spans="1:16" ht="32.25" thickBot="1" x14ac:dyDescent="0.3">
      <c r="A149" s="179" t="s">
        <v>142</v>
      </c>
      <c r="B149" s="312">
        <f>B147-D147</f>
        <v>4376</v>
      </c>
      <c r="C149" s="317"/>
      <c r="D149" s="234"/>
      <c r="E149" s="235"/>
      <c r="F149" s="318"/>
      <c r="G149" s="74"/>
      <c r="H149" s="75"/>
      <c r="K149" s="77"/>
      <c r="L149" s="119"/>
      <c r="M149" s="119"/>
      <c r="N149" s="119"/>
      <c r="O149" s="119"/>
      <c r="P149" s="120"/>
    </row>
    <row r="150" spans="1:16" x14ac:dyDescent="0.2">
      <c r="I150" s="290"/>
    </row>
    <row r="159" spans="1:16" x14ac:dyDescent="0.2">
      <c r="F159"/>
    </row>
    <row r="160" spans="1:16" x14ac:dyDescent="0.2">
      <c r="F160"/>
    </row>
    <row r="161" spans="6:6" x14ac:dyDescent="0.2">
      <c r="F161"/>
    </row>
    <row r="162" spans="6:6" x14ac:dyDescent="0.2">
      <c r="F162"/>
    </row>
    <row r="163" spans="6:6" x14ac:dyDescent="0.2">
      <c r="F163"/>
    </row>
    <row r="164" spans="6:6" x14ac:dyDescent="0.2">
      <c r="F164"/>
    </row>
    <row r="165" spans="6:6" x14ac:dyDescent="0.2">
      <c r="F165"/>
    </row>
    <row r="166" spans="6:6" x14ac:dyDescent="0.2">
      <c r="F166"/>
    </row>
    <row r="167" spans="6:6" x14ac:dyDescent="0.2">
      <c r="F167"/>
    </row>
    <row r="168" spans="6:6" x14ac:dyDescent="0.2">
      <c r="F168"/>
    </row>
    <row r="169" spans="6:6" x14ac:dyDescent="0.2">
      <c r="F169"/>
    </row>
    <row r="170" spans="6:6" x14ac:dyDescent="0.2">
      <c r="F170"/>
    </row>
    <row r="171" spans="6:6" x14ac:dyDescent="0.2">
      <c r="F171"/>
    </row>
    <row r="172" spans="6:6" x14ac:dyDescent="0.2">
      <c r="F172"/>
    </row>
    <row r="173" spans="6:6" x14ac:dyDescent="0.2">
      <c r="F173"/>
    </row>
    <row r="174" spans="6:6" x14ac:dyDescent="0.2">
      <c r="F174"/>
    </row>
    <row r="175" spans="6:6" x14ac:dyDescent="0.2">
      <c r="F175"/>
    </row>
    <row r="176" spans="6:6" x14ac:dyDescent="0.2">
      <c r="F176"/>
    </row>
    <row r="177" spans="6:6" x14ac:dyDescent="0.2">
      <c r="F177"/>
    </row>
    <row r="178" spans="6:6" x14ac:dyDescent="0.2">
      <c r="F178"/>
    </row>
    <row r="179" spans="6:6" x14ac:dyDescent="0.2">
      <c r="F179"/>
    </row>
  </sheetData>
  <mergeCells count="3">
    <mergeCell ref="A1:H1"/>
    <mergeCell ref="D3:E3"/>
    <mergeCell ref="F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6060A03AEBF40BBCFD9666ADA029C" ma:contentTypeVersion="13" ma:contentTypeDescription="Create a new document." ma:contentTypeScope="" ma:versionID="0d288d2f4685c974c7e355d7bcaa50bc">
  <xsd:schema xmlns:xsd="http://www.w3.org/2001/XMLSchema" xmlns:xs="http://www.w3.org/2001/XMLSchema" xmlns:p="http://schemas.microsoft.com/office/2006/metadata/properties" xmlns:ns1="http://schemas.microsoft.com/sharepoint/v3" xmlns:ns3="32fdf694-7ca6-46f0-9229-d7e2ff41f8d1" xmlns:ns4="603201ce-d42d-4f0d-aac4-aa983040aded" targetNamespace="http://schemas.microsoft.com/office/2006/metadata/properties" ma:root="true" ma:fieldsID="0456fbd277f84b7c793cac31e46c42ab" ns1:_="" ns3:_="" ns4:_="">
    <xsd:import namespace="http://schemas.microsoft.com/sharepoint/v3"/>
    <xsd:import namespace="32fdf694-7ca6-46f0-9229-d7e2ff41f8d1"/>
    <xsd:import namespace="603201ce-d42d-4f0d-aac4-aa983040ad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df694-7ca6-46f0-9229-d7e2ff41f8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201ce-d42d-4f0d-aac4-aa983040ad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DA685C-D8CC-41B1-9A4C-EA1E119A0C9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D17C710-1A58-4181-BFE8-98F667025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fdf694-7ca6-46f0-9229-d7e2ff41f8d1"/>
    <ds:schemaRef ds:uri="603201ce-d42d-4f0d-aac4-aa983040a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A86139-3F3D-4BE7-904E-FA9B9F57F2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Budget</vt:lpstr>
      <vt:lpstr>Budget V2</vt:lpstr>
      <vt:lpstr>Budget V3</vt:lpstr>
      <vt:lpstr>Budget V4</vt:lpstr>
      <vt:lpstr>2021 - 2022 Budget</vt:lpstr>
      <vt:lpstr>2019 - 2020 Final</vt:lpstr>
      <vt:lpstr>2018 - 2019 Final</vt:lpstr>
      <vt:lpstr>'2019 - 2020 Final'!Print_Area</vt:lpstr>
      <vt:lpstr>'2021 - 2022 Budget'!Print_Area</vt:lpstr>
      <vt:lpstr>'2019 - 2020 Final'!Print_Titles</vt:lpstr>
      <vt:lpstr>'2021 - 2022 Budget'!Print_Titles</vt:lpstr>
      <vt:lpstr>Budget!Print_Titles</vt:lpstr>
      <vt:lpstr>'Budget V2'!Print_Titles</vt:lpstr>
      <vt:lpstr>'Budget V3'!Print_Titles</vt:lpstr>
      <vt:lpstr>'Budget V4'!Print_Titles</vt:lpstr>
    </vt:vector>
  </TitlesOfParts>
  <Company>Thrivent Financial for Lutherans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Bogatitus</dc:creator>
  <cp:lastModifiedBy>Brad Klitzke</cp:lastModifiedBy>
  <cp:lastPrinted>2021-11-03T22:05:14Z</cp:lastPrinted>
  <dcterms:created xsi:type="dcterms:W3CDTF">2010-09-07T19:49:05Z</dcterms:created>
  <dcterms:modified xsi:type="dcterms:W3CDTF">2021-11-05T21:45:21Z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0x010100D226060A03AEBF40BBCFD9666ADA029C</vt:lpwstr>
  </property>
</Properties>
</file>