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50" windowWidth="20730" windowHeight="11760"/>
  </bookViews>
  <sheets>
    <sheet name="Budget (2)" sheetId="2" r:id="rId1"/>
    <sheet name="Budget" sheetId="1" state="hidden" r:id="rId2"/>
  </sheets>
  <definedNames>
    <definedName name="_xlnm.Print_Area" localSheetId="1">Budget!$A$1:$S$71</definedName>
    <definedName name="_xlnm.Print_Area" localSheetId="0">'Budget (2)'!$A$1:$S$71</definedName>
  </definedNames>
  <calcPr calcId="145621"/>
</workbook>
</file>

<file path=xl/calcChain.xml><?xml version="1.0" encoding="utf-8"?>
<calcChain xmlns="http://schemas.openxmlformats.org/spreadsheetml/2006/main">
  <c r="I39" i="2" l="1"/>
  <c r="K69" i="2"/>
  <c r="M68" i="2"/>
  <c r="K66" i="2"/>
  <c r="I66" i="2"/>
  <c r="I69" i="2" s="1"/>
  <c r="G66" i="2"/>
  <c r="G69" i="2" s="1"/>
  <c r="M65" i="2"/>
  <c r="M66" i="2" s="1"/>
  <c r="M64" i="2"/>
  <c r="M63" i="2"/>
  <c r="M62" i="2"/>
  <c r="M61" i="2"/>
  <c r="M60" i="2"/>
  <c r="K59" i="2"/>
  <c r="M59" i="2" s="1"/>
  <c r="M58" i="2"/>
  <c r="K58" i="2"/>
  <c r="M57" i="2"/>
  <c r="I56" i="2"/>
  <c r="M56" i="2" s="1"/>
  <c r="K55" i="2"/>
  <c r="M55" i="2" s="1"/>
  <c r="M54" i="2"/>
  <c r="M53" i="2"/>
  <c r="M52" i="2"/>
  <c r="M51" i="2"/>
  <c r="M50" i="2"/>
  <c r="M49" i="2"/>
  <c r="M48" i="2"/>
  <c r="G48" i="2"/>
  <c r="M47" i="2"/>
  <c r="M46" i="2"/>
  <c r="M45" i="2"/>
  <c r="M44" i="2"/>
  <c r="M43" i="2"/>
  <c r="M42" i="2"/>
  <c r="M41" i="2"/>
  <c r="M40" i="2"/>
  <c r="M39" i="2"/>
  <c r="M38" i="2"/>
  <c r="G36" i="2"/>
  <c r="I35" i="2"/>
  <c r="G35" i="2"/>
  <c r="K31" i="2"/>
  <c r="G31" i="2"/>
  <c r="M30" i="2"/>
  <c r="M29" i="2"/>
  <c r="M28" i="2"/>
  <c r="M27" i="2"/>
  <c r="K26" i="2"/>
  <c r="M26" i="2" s="1"/>
  <c r="M25" i="2"/>
  <c r="M31" i="2" s="1"/>
  <c r="M23" i="2"/>
  <c r="K20" i="2"/>
  <c r="K36" i="2" s="1"/>
  <c r="K70" i="2" s="1"/>
  <c r="I20" i="2"/>
  <c r="I36" i="2" s="1"/>
  <c r="I70" i="2" s="1"/>
  <c r="G20" i="2"/>
  <c r="M19" i="2"/>
  <c r="M18" i="2"/>
  <c r="M17" i="2"/>
  <c r="M20" i="2" s="1"/>
  <c r="M14" i="2"/>
  <c r="M36" i="2" s="1"/>
  <c r="K13" i="2"/>
  <c r="M13" i="2" s="1"/>
  <c r="M10" i="2"/>
  <c r="I56" i="1"/>
  <c r="M69" i="2" l="1"/>
  <c r="M70" i="2"/>
  <c r="G70" i="2"/>
  <c r="G71" i="2" s="1"/>
  <c r="K26" i="1"/>
  <c r="K36" i="1" s="1"/>
  <c r="K31" i="1"/>
  <c r="K13" i="1"/>
  <c r="M68" i="1" l="1"/>
  <c r="K66" i="1"/>
  <c r="I66" i="1"/>
  <c r="I69" i="1" s="1"/>
  <c r="G66" i="1"/>
  <c r="M65" i="1"/>
  <c r="M64" i="1"/>
  <c r="M63" i="1"/>
  <c r="M62" i="1"/>
  <c r="M61" i="1"/>
  <c r="M60" i="1"/>
  <c r="K59" i="1"/>
  <c r="K58" i="1"/>
  <c r="M58" i="1" s="1"/>
  <c r="M57" i="1"/>
  <c r="M56" i="1"/>
  <c r="K55" i="1"/>
  <c r="M55" i="1" s="1"/>
  <c r="M54" i="1"/>
  <c r="M53" i="1"/>
  <c r="M52" i="1"/>
  <c r="M51" i="1"/>
  <c r="M50" i="1"/>
  <c r="M49" i="1"/>
  <c r="M48" i="1"/>
  <c r="G48" i="1"/>
  <c r="M47" i="1"/>
  <c r="M46" i="1"/>
  <c r="M45" i="1"/>
  <c r="M44" i="1"/>
  <c r="M43" i="1"/>
  <c r="M42" i="1"/>
  <c r="M41" i="1"/>
  <c r="M40" i="1"/>
  <c r="M39" i="1"/>
  <c r="M38" i="1"/>
  <c r="I35" i="1"/>
  <c r="G35" i="1"/>
  <c r="G31" i="1"/>
  <c r="M30" i="1"/>
  <c r="M29" i="1"/>
  <c r="M28" i="1"/>
  <c r="M27" i="1"/>
  <c r="M26" i="1"/>
  <c r="M25" i="1"/>
  <c r="M23" i="1"/>
  <c r="K20" i="1"/>
  <c r="I20" i="1"/>
  <c r="G20" i="1"/>
  <c r="M19" i="1"/>
  <c r="M18" i="1"/>
  <c r="M17" i="1"/>
  <c r="M14" i="1"/>
  <c r="M13" i="1"/>
  <c r="M10" i="1"/>
  <c r="K69" i="1" l="1"/>
  <c r="I36" i="1"/>
  <c r="I70" i="1" s="1"/>
  <c r="M20" i="1"/>
  <c r="M36" i="1" s="1"/>
  <c r="G69" i="1"/>
  <c r="M31" i="1"/>
  <c r="M59" i="1"/>
  <c r="G36" i="1"/>
  <c r="M66" i="1"/>
  <c r="M69" i="1" s="1"/>
  <c r="G70" i="1" l="1"/>
  <c r="G71" i="1" s="1"/>
  <c r="K70" i="1"/>
  <c r="M70" i="1" l="1"/>
</calcChain>
</file>

<file path=xl/sharedStrings.xml><?xml version="1.0" encoding="utf-8"?>
<sst xmlns="http://schemas.openxmlformats.org/spreadsheetml/2006/main" count="193" uniqueCount="99">
  <si>
    <t>As of 9/11/17</t>
  </si>
  <si>
    <t xml:space="preserve">Actual </t>
  </si>
  <si>
    <t>2017 Actual</t>
  </si>
  <si>
    <t>Oct '14- Sep '15</t>
  </si>
  <si>
    <t>Oct '16 - Sept'17</t>
  </si>
  <si>
    <t>Better/(Worse)</t>
  </si>
  <si>
    <t>Ordinary Income/Expense</t>
  </si>
  <si>
    <t>Income</t>
  </si>
  <si>
    <t>Donations Received</t>
  </si>
  <si>
    <t>Cash Calendar donations and Nancy's volunteer</t>
  </si>
  <si>
    <t>Fundraising Income</t>
  </si>
  <si>
    <t xml:space="preserve">   Interest Income</t>
  </si>
  <si>
    <t xml:space="preserve">   Miscellaneous Income</t>
  </si>
  <si>
    <t>Concession &amp; Merchandise sales</t>
  </si>
  <si>
    <t>Opening day</t>
  </si>
  <si>
    <t xml:space="preserve">Tshirts </t>
  </si>
  <si>
    <t>Games (Vendors KI and AS)</t>
  </si>
  <si>
    <t>Concessions</t>
  </si>
  <si>
    <t>Total Concession &amp; Merchandise sales</t>
  </si>
  <si>
    <t>Sales</t>
  </si>
  <si>
    <t>Sign Up Income</t>
  </si>
  <si>
    <t>Sponsorships</t>
  </si>
  <si>
    <t>Wentworth and AAA Fences</t>
  </si>
  <si>
    <t>Dicks for now</t>
  </si>
  <si>
    <t>sign sponsors</t>
  </si>
  <si>
    <t>Riverbend, Middleton, Eastern Bank, Martineau, Tasker,Durrell, Reds Shoe</t>
  </si>
  <si>
    <t xml:space="preserve">Sponsorship team/sign combo </t>
  </si>
  <si>
    <t>Adjusted for HBL duplicate</t>
  </si>
  <si>
    <t>DF Richard, WCTB, Dover Police, Rotary, Sport &amp; Spine</t>
  </si>
  <si>
    <t xml:space="preserve">spring season sponsorships </t>
  </si>
  <si>
    <t>Adjusted for Dover Cyclery</t>
  </si>
  <si>
    <t>Team sponsorship</t>
  </si>
  <si>
    <t>Adjusted for Easton Bank</t>
  </si>
  <si>
    <t>Riverbend, Storage Barn, Collins, Dover Cyclery</t>
  </si>
  <si>
    <t>T-Shirt Sponsorship</t>
  </si>
  <si>
    <t xml:space="preserve">Total sponsorships </t>
  </si>
  <si>
    <t>Tournament Income</t>
  </si>
  <si>
    <t>tournament fees &amp; merchandise</t>
  </si>
  <si>
    <t>Tournament Concessions</t>
  </si>
  <si>
    <t>Total Tournament Income</t>
  </si>
  <si>
    <t>Total Income</t>
  </si>
  <si>
    <t>Expense</t>
  </si>
  <si>
    <t>Concession Purchases</t>
  </si>
  <si>
    <t>Concession Funding (Loan from Soccer)</t>
  </si>
  <si>
    <t>Dues &amp; Subscriptions</t>
  </si>
  <si>
    <t>website, Babe Ruth dues, domain name</t>
  </si>
  <si>
    <t>$599 for website and QB</t>
  </si>
  <si>
    <t>Electricity, Southside</t>
  </si>
  <si>
    <t>Fundraising Expenses</t>
  </si>
  <si>
    <t>$$ to pay for cash calendar winners</t>
  </si>
  <si>
    <t>Insurance Expense</t>
  </si>
  <si>
    <t>Licenses &amp; Permits</t>
  </si>
  <si>
    <t>city health license/ register with NH</t>
  </si>
  <si>
    <t>Miscellaneous</t>
  </si>
  <si>
    <t>Office Supplies</t>
  </si>
  <si>
    <t>checks, ink, printing credits, etc</t>
  </si>
  <si>
    <t>Opening day--medals and prizes</t>
  </si>
  <si>
    <t xml:space="preserve">Opening day--rentals </t>
  </si>
  <si>
    <t>games/dunking booth/tables</t>
  </si>
  <si>
    <t>Player Fees</t>
  </si>
  <si>
    <t>School fees only</t>
  </si>
  <si>
    <t>Porta potties</t>
  </si>
  <si>
    <t xml:space="preserve">Postage and PO Box </t>
  </si>
  <si>
    <t>Paid for year</t>
  </si>
  <si>
    <t xml:space="preserve">Printing </t>
  </si>
  <si>
    <t>flyers</t>
  </si>
  <si>
    <t>Professional Fees</t>
  </si>
  <si>
    <t>taxes</t>
  </si>
  <si>
    <t>Refunds</t>
  </si>
  <si>
    <t>Background check refunds</t>
  </si>
  <si>
    <t>Rentals &amp; Storage</t>
  </si>
  <si>
    <t>Repairs and Maintenance</t>
  </si>
  <si>
    <t>Signs</t>
  </si>
  <si>
    <t>Supplies &amp; Equipment</t>
  </si>
  <si>
    <t>balls, etc. - Batting cages included</t>
  </si>
  <si>
    <t xml:space="preserve">Tournament Expense </t>
  </si>
  <si>
    <t xml:space="preserve">14U States and $125 for RGSL 16U </t>
  </si>
  <si>
    <t>umpires/concession supplies/balls/shirts</t>
  </si>
  <si>
    <t>Trash</t>
  </si>
  <si>
    <t>Waste Management</t>
  </si>
  <si>
    <t>Trophies, Awards &amp; Banquets</t>
  </si>
  <si>
    <t>trophies for end of year ceremony</t>
  </si>
  <si>
    <t>Umpires</t>
  </si>
  <si>
    <t>Uniforms</t>
  </si>
  <si>
    <t>end of year shirts</t>
  </si>
  <si>
    <t>Spring Uniforms</t>
  </si>
  <si>
    <t>Total Uniforms</t>
  </si>
  <si>
    <t>Utilities, Water</t>
  </si>
  <si>
    <t>Total Expense</t>
  </si>
  <si>
    <t>Net Ordinary Income</t>
  </si>
  <si>
    <t xml:space="preserve">FY 2018 Proposed Budget </t>
  </si>
  <si>
    <t>Proposed Budget 2018</t>
  </si>
  <si>
    <t>Oct '17- Sep '18</t>
  </si>
  <si>
    <t>Red Sox raffle-cash deposit only, Seacoast United, Fidelity and Dover Soccer $1400(2014-2016 $400 each, $200 for 2017)</t>
  </si>
  <si>
    <t>Dover Ice arena ($700) &amp; Dover Soccer for storage trailers ($2875)</t>
  </si>
  <si>
    <t>Includes Green Grass, Locksmith, AAA fence and $2500 for Shaws Lane work ($2500)</t>
  </si>
  <si>
    <t>Budget includes SS field work $10,000 and $1,500 for score board posts</t>
  </si>
  <si>
    <t>$1400 for 14-17 portion</t>
  </si>
  <si>
    <t>As of 11/30/17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</si>
</sst>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\ _€"/>
    <numFmt numFmtId="165" formatCode="0.00_);\(0.00\)"/>
    <numFmt numFmtId="166" formatCode="#,##0.00;\-#,##0.00"/>
    <numFmt numFmtId="167" formatCode="&quot;$&quot;* #,##0.00\ _€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indexed="8"/>
      <name val="Arial"/>
    </font>
    <font>
      <u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58"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164" fontId="7" fillId="0" borderId="0" xfId="0" applyNumberFormat="1" applyFont="1" applyBorder="1" applyAlignment="1">
      <alignment wrapText="1"/>
    </xf>
    <xf numFmtId="0" fontId="8" fillId="0" borderId="0" xfId="0" applyNumberFormat="1" applyFont="1" applyBorder="1"/>
    <xf numFmtId="0" fontId="5" fillId="0" borderId="0" xfId="0" applyNumberFormat="1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164" fontId="7" fillId="0" borderId="0" xfId="0" applyNumberFormat="1" applyFont="1" applyBorder="1" applyAlignment="1">
      <alignment horizontal="right" wrapText="1"/>
    </xf>
    <xf numFmtId="0" fontId="0" fillId="0" borderId="0" xfId="0" applyNumberFormat="1" applyFont="1" applyBorder="1"/>
    <xf numFmtId="43" fontId="0" fillId="0" borderId="0" xfId="1" applyFont="1" applyBorder="1"/>
    <xf numFmtId="0" fontId="2" fillId="0" borderId="0" xfId="0" applyFont="1" applyBorder="1" applyAlignment="1">
      <alignment horizontal="center"/>
    </xf>
    <xf numFmtId="49" fontId="8" fillId="0" borderId="0" xfId="0" applyNumberFormat="1" applyFont="1" applyBorder="1"/>
    <xf numFmtId="49" fontId="2" fillId="0" borderId="0" xfId="0" applyNumberFormat="1" applyFont="1" applyBorder="1" applyAlignment="1">
      <alignment horizontal="centerContinuous"/>
    </xf>
    <xf numFmtId="165" fontId="2" fillId="0" borderId="0" xfId="0" applyNumberFormat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43" fontId="9" fillId="0" borderId="0" xfId="1" applyFont="1" applyBorder="1" applyAlignment="1">
      <alignment horizontal="center"/>
    </xf>
    <xf numFmtId="166" fontId="10" fillId="0" borderId="0" xfId="0" applyNumberFormat="1" applyFont="1" applyBorder="1"/>
    <xf numFmtId="165" fontId="0" fillId="0" borderId="0" xfId="0" applyNumberFormat="1" applyBorder="1"/>
    <xf numFmtId="0" fontId="0" fillId="0" borderId="0" xfId="0" applyAlignment="1">
      <alignment wrapText="1"/>
    </xf>
    <xf numFmtId="0" fontId="6" fillId="0" borderId="0" xfId="0" applyFont="1" applyAlignment="1">
      <alignment horizontal="left" wrapText="1"/>
    </xf>
    <xf numFmtId="164" fontId="0" fillId="0" borderId="0" xfId="0" applyNumberFormat="1" applyBorder="1"/>
    <xf numFmtId="43" fontId="0" fillId="0" borderId="0" xfId="0" applyNumberFormat="1" applyBorder="1"/>
    <xf numFmtId="49" fontId="8" fillId="0" borderId="0" xfId="0" applyNumberFormat="1" applyFont="1" applyFill="1" applyBorder="1"/>
    <xf numFmtId="166" fontId="10" fillId="0" borderId="0" xfId="0" applyNumberFormat="1" applyFont="1" applyFill="1" applyBorder="1"/>
    <xf numFmtId="0" fontId="0" fillId="0" borderId="0" xfId="0" applyFill="1" applyBorder="1"/>
    <xf numFmtId="43" fontId="0" fillId="0" borderId="0" xfId="1" applyFont="1" applyFill="1" applyBorder="1"/>
    <xf numFmtId="43" fontId="0" fillId="0" borderId="0" xfId="0" applyNumberFormat="1" applyFill="1" applyBorder="1"/>
    <xf numFmtId="0" fontId="6" fillId="0" borderId="0" xfId="0" applyFont="1" applyFill="1" applyAlignment="1">
      <alignment horizontal="left" wrapText="1"/>
    </xf>
    <xf numFmtId="43" fontId="0" fillId="0" borderId="1" xfId="1" applyFont="1" applyBorder="1"/>
    <xf numFmtId="43" fontId="0" fillId="0" borderId="1" xfId="0" applyNumberFormat="1" applyBorder="1"/>
    <xf numFmtId="166" fontId="0" fillId="0" borderId="0" xfId="0" applyNumberFormat="1" applyBorder="1"/>
    <xf numFmtId="164" fontId="11" fillId="0" borderId="0" xfId="0" applyNumberFormat="1" applyFont="1" applyAlignment="1">
      <alignment horizontal="right" wrapText="1"/>
    </xf>
    <xf numFmtId="166" fontId="12" fillId="0" borderId="0" xfId="0" applyNumberFormat="1" applyFont="1" applyBorder="1"/>
    <xf numFmtId="166" fontId="0" fillId="0" borderId="1" xfId="0" applyNumberFormat="1" applyBorder="1"/>
    <xf numFmtId="43" fontId="10" fillId="0" borderId="0" xfId="1" applyFont="1" applyBorder="1"/>
    <xf numFmtId="166" fontId="10" fillId="0" borderId="2" xfId="0" applyNumberFormat="1" applyFont="1" applyBorder="1"/>
    <xf numFmtId="43" fontId="10" fillId="0" borderId="2" xfId="1" applyFont="1" applyBorder="1"/>
    <xf numFmtId="43" fontId="10" fillId="0" borderId="3" xfId="1" applyFont="1" applyBorder="1"/>
    <xf numFmtId="166" fontId="0" fillId="0" borderId="0" xfId="0" applyNumberFormat="1" applyFill="1" applyBorder="1"/>
    <xf numFmtId="43" fontId="10" fillId="0" borderId="2" xfId="1" applyNumberFormat="1" applyFont="1" applyBorder="1"/>
    <xf numFmtId="0" fontId="8" fillId="0" borderId="0" xfId="0" applyFont="1" applyBorder="1"/>
    <xf numFmtId="166" fontId="10" fillId="0" borderId="3" xfId="0" applyNumberFormat="1" applyFont="1" applyBorder="1"/>
    <xf numFmtId="166" fontId="9" fillId="0" borderId="0" xfId="0" applyNumberFormat="1" applyFont="1" applyBorder="1"/>
    <xf numFmtId="167" fontId="9" fillId="0" borderId="0" xfId="1" applyNumberFormat="1" applyFont="1" applyBorder="1"/>
    <xf numFmtId="4" fontId="0" fillId="0" borderId="0" xfId="0" applyNumberFormat="1" applyBorder="1"/>
    <xf numFmtId="164" fontId="7" fillId="0" borderId="0" xfId="0" applyNumberFormat="1" applyFont="1" applyFill="1" applyBorder="1" applyAlignment="1">
      <alignment horizontal="right" wrapText="1"/>
    </xf>
    <xf numFmtId="167" fontId="6" fillId="0" borderId="0" xfId="0" applyNumberFormat="1" applyFont="1" applyFill="1" applyBorder="1" applyAlignment="1">
      <alignment horizontal="right" wrapText="1"/>
    </xf>
    <xf numFmtId="167" fontId="6" fillId="0" borderId="0" xfId="0" applyNumberFormat="1" applyFont="1" applyBorder="1" applyAlignment="1">
      <alignment horizontal="right" wrapText="1"/>
    </xf>
    <xf numFmtId="0" fontId="5" fillId="0" borderId="0" xfId="0" applyNumberFormat="1" applyFont="1" applyBorder="1" applyAlignment="1">
      <alignment horizontal="center"/>
    </xf>
    <xf numFmtId="166" fontId="0" fillId="0" borderId="0" xfId="1" applyNumberFormat="1" applyFont="1" applyBorder="1"/>
    <xf numFmtId="166" fontId="0" fillId="2" borderId="0" xfId="0" applyNumberFormat="1" applyFill="1" applyBorder="1"/>
    <xf numFmtId="0" fontId="3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2"/>
  <sheetViews>
    <sheetView showGridLines="0" tabSelected="1" zoomScale="90" zoomScaleNormal="90" workbookViewId="0">
      <selection activeCell="A3" sqref="A3"/>
    </sheetView>
  </sheetViews>
  <sheetFormatPr defaultRowHeight="15" outlineLevelRow="1" x14ac:dyDescent="0.25"/>
  <cols>
    <col min="1" max="1" width="6.42578125" style="6" customWidth="1"/>
    <col min="2" max="2" width="4.5703125" style="6" customWidth="1"/>
    <col min="3" max="4" width="3" style="6" customWidth="1"/>
    <col min="5" max="5" width="3.5703125" style="6" customWidth="1"/>
    <col min="6" max="6" width="21.85546875" style="6" customWidth="1"/>
    <col min="7" max="7" width="14.5703125" style="10" hidden="1" customWidth="1"/>
    <col min="8" max="8" width="9.140625" style="1"/>
    <col min="9" max="9" width="19.42578125" style="1" customWidth="1"/>
    <col min="10" max="10" width="10" style="1" bestFit="1" customWidth="1"/>
    <col min="11" max="11" width="14.28515625" style="11" customWidth="1"/>
    <col min="12" max="12" width="7.85546875" style="1" customWidth="1"/>
    <col min="13" max="13" width="14.42578125" style="1" customWidth="1"/>
    <col min="14" max="14" width="35.42578125" style="1" customWidth="1"/>
    <col min="15" max="15" width="11.140625" style="1" bestFit="1" customWidth="1"/>
    <col min="16" max="16" width="15.28515625" style="1" bestFit="1" customWidth="1"/>
    <col min="17" max="18" width="9.140625" style="1"/>
    <col min="19" max="19" width="31" style="1" customWidth="1"/>
    <col min="20" max="20" width="19.7109375" style="1" customWidth="1"/>
    <col min="21" max="21" width="9.140625" style="1"/>
    <col min="22" max="22" width="11.42578125" style="1" bestFit="1" customWidth="1"/>
    <col min="23" max="16384" width="9.140625" style="1"/>
  </cols>
  <sheetData>
    <row r="1" spans="1:22" ht="23.25" x14ac:dyDescent="0.35">
      <c r="A1" s="56" t="s">
        <v>90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S1" s="2"/>
      <c r="T1" s="3"/>
    </row>
    <row r="2" spans="1:22" ht="15.75" x14ac:dyDescent="0.25">
      <c r="A2" s="57" t="s">
        <v>98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S2" s="4"/>
      <c r="T2" s="5"/>
    </row>
    <row r="3" spans="1:22" ht="15.75" x14ac:dyDescent="0.25">
      <c r="B3" s="53"/>
      <c r="C3" s="53"/>
      <c r="D3" s="53"/>
      <c r="E3" s="53"/>
      <c r="F3" s="53"/>
      <c r="G3" s="53"/>
      <c r="H3" s="53"/>
      <c r="I3" s="53"/>
      <c r="J3" s="53"/>
      <c r="K3" s="8"/>
      <c r="L3" s="53"/>
      <c r="M3" s="53"/>
      <c r="S3" s="4"/>
      <c r="T3" s="9"/>
    </row>
    <row r="4" spans="1:22" x14ac:dyDescent="0.25">
      <c r="P4" s="12"/>
    </row>
    <row r="5" spans="1:22" x14ac:dyDescent="0.25">
      <c r="P5" s="12"/>
    </row>
    <row r="6" spans="1:22" x14ac:dyDescent="0.25">
      <c r="A6" s="13"/>
      <c r="B6" s="13"/>
      <c r="C6" s="13"/>
      <c r="D6" s="13"/>
      <c r="E6" s="13"/>
      <c r="F6" s="13"/>
      <c r="G6" s="14" t="s">
        <v>1</v>
      </c>
      <c r="I6" s="15" t="s">
        <v>91</v>
      </c>
      <c r="K6" s="16" t="s">
        <v>2</v>
      </c>
      <c r="P6" s="14"/>
    </row>
    <row r="7" spans="1:22" s="19" customFormat="1" x14ac:dyDescent="0.25">
      <c r="A7" s="17"/>
      <c r="B7" s="17"/>
      <c r="C7" s="17"/>
      <c r="D7" s="17"/>
      <c r="E7" s="17"/>
      <c r="F7" s="17"/>
      <c r="G7" s="18" t="s">
        <v>3</v>
      </c>
      <c r="I7" s="18" t="s">
        <v>92</v>
      </c>
      <c r="K7" s="20" t="s">
        <v>4</v>
      </c>
      <c r="M7" s="1" t="s">
        <v>5</v>
      </c>
      <c r="P7" s="18"/>
    </row>
    <row r="8" spans="1:22" x14ac:dyDescent="0.25">
      <c r="A8" s="13" t="s">
        <v>6</v>
      </c>
      <c r="B8" s="13"/>
      <c r="C8" s="13"/>
      <c r="D8" s="13"/>
      <c r="E8" s="13"/>
      <c r="F8" s="13"/>
      <c r="G8" s="21"/>
      <c r="I8" s="22"/>
      <c r="S8" s="23"/>
      <c r="T8" s="3"/>
    </row>
    <row r="9" spans="1:22" x14ac:dyDescent="0.25">
      <c r="A9" s="13"/>
      <c r="B9" s="13" t="s">
        <v>7</v>
      </c>
      <c r="C9" s="13"/>
      <c r="D9" s="13"/>
      <c r="E9" s="13"/>
      <c r="F9" s="13"/>
      <c r="G9" s="21"/>
      <c r="I9" s="22"/>
      <c r="S9" s="24"/>
      <c r="T9" s="5"/>
      <c r="V9" s="25"/>
    </row>
    <row r="10" spans="1:22" x14ac:dyDescent="0.25">
      <c r="A10" s="13"/>
      <c r="B10" s="13"/>
      <c r="C10" s="13" t="s">
        <v>8</v>
      </c>
      <c r="D10" s="13"/>
      <c r="E10" s="13"/>
      <c r="F10" s="13"/>
      <c r="G10" s="21"/>
      <c r="I10" s="11">
        <v>700</v>
      </c>
      <c r="K10" s="11">
        <v>625</v>
      </c>
      <c r="M10" s="26">
        <f>+K10-I10</f>
        <v>-75</v>
      </c>
      <c r="N10" s="1" t="s">
        <v>9</v>
      </c>
      <c r="P10" s="26"/>
      <c r="S10" s="24"/>
      <c r="T10" s="9"/>
    </row>
    <row r="11" spans="1:22" x14ac:dyDescent="0.25">
      <c r="A11" s="13"/>
      <c r="B11" s="13"/>
      <c r="C11" s="13" t="s">
        <v>10</v>
      </c>
      <c r="D11" s="13"/>
      <c r="E11" s="13"/>
      <c r="F11" s="13"/>
      <c r="G11" s="21"/>
      <c r="I11" s="22"/>
      <c r="P11" s="26"/>
      <c r="S11" s="24"/>
      <c r="T11" s="9"/>
    </row>
    <row r="12" spans="1:22" x14ac:dyDescent="0.25">
      <c r="A12" s="13"/>
      <c r="B12" s="13"/>
      <c r="C12" s="13" t="s">
        <v>11</v>
      </c>
      <c r="D12" s="13"/>
      <c r="E12" s="13"/>
      <c r="F12" s="13"/>
      <c r="G12" s="21"/>
      <c r="I12" s="22">
        <v>10</v>
      </c>
      <c r="K12" s="11">
        <v>9.08</v>
      </c>
      <c r="P12" s="26"/>
      <c r="S12" s="24"/>
      <c r="T12" s="9"/>
    </row>
    <row r="13" spans="1:22" s="29" customFormat="1" x14ac:dyDescent="0.25">
      <c r="A13" s="27"/>
      <c r="B13" s="27"/>
      <c r="C13" s="27" t="s">
        <v>12</v>
      </c>
      <c r="D13" s="27"/>
      <c r="E13" s="27"/>
      <c r="F13" s="27"/>
      <c r="G13" s="28"/>
      <c r="I13" s="30">
        <v>1500</v>
      </c>
      <c r="K13" s="30">
        <f>685+1400+125</f>
        <v>2210</v>
      </c>
      <c r="M13" s="31">
        <f>+K13-I13</f>
        <v>710</v>
      </c>
      <c r="N13" s="29" t="s">
        <v>93</v>
      </c>
      <c r="P13" s="31"/>
      <c r="S13" s="32"/>
      <c r="T13" s="50"/>
    </row>
    <row r="14" spans="1:22" x14ac:dyDescent="0.25">
      <c r="A14" s="13"/>
      <c r="B14" s="13"/>
      <c r="C14" s="13" t="s">
        <v>13</v>
      </c>
      <c r="D14" s="13"/>
      <c r="E14" s="13"/>
      <c r="F14" s="13"/>
      <c r="G14" s="21">
        <v>3829.9</v>
      </c>
      <c r="I14" s="11">
        <v>3300</v>
      </c>
      <c r="K14" s="30">
        <v>3505.05</v>
      </c>
      <c r="L14" s="26"/>
      <c r="M14" s="26">
        <f>+K14-I14</f>
        <v>205.05000000000018</v>
      </c>
      <c r="P14" s="26"/>
      <c r="S14" s="24"/>
      <c r="T14" s="9"/>
    </row>
    <row r="15" spans="1:22" x14ac:dyDescent="0.25">
      <c r="A15" s="13"/>
      <c r="B15" s="13"/>
      <c r="C15" s="13"/>
      <c r="D15" s="13"/>
      <c r="E15" s="13"/>
      <c r="F15" s="13"/>
      <c r="G15" s="21"/>
      <c r="I15" s="22"/>
      <c r="P15" s="26"/>
      <c r="S15" s="24"/>
      <c r="T15" s="9"/>
    </row>
    <row r="16" spans="1:22" x14ac:dyDescent="0.25">
      <c r="A16" s="13"/>
      <c r="B16" s="13"/>
      <c r="C16" s="13" t="s">
        <v>14</v>
      </c>
      <c r="D16" s="13"/>
      <c r="E16" s="13"/>
      <c r="F16" s="13"/>
      <c r="G16" s="21"/>
      <c r="I16" s="22"/>
      <c r="P16" s="26"/>
      <c r="S16" s="24"/>
      <c r="T16" s="5"/>
    </row>
    <row r="17" spans="1:22" x14ac:dyDescent="0.25">
      <c r="A17" s="13"/>
      <c r="B17" s="13"/>
      <c r="C17" s="13"/>
      <c r="D17" s="13" t="s">
        <v>15</v>
      </c>
      <c r="E17" s="13"/>
      <c r="F17" s="13"/>
      <c r="G17" s="21">
        <v>116</v>
      </c>
      <c r="I17" s="11">
        <v>100</v>
      </c>
      <c r="M17" s="26">
        <f t="shared" ref="M17:M19" si="0">+K17-I17</f>
        <v>-100</v>
      </c>
      <c r="P17" s="26"/>
      <c r="S17" s="24"/>
      <c r="T17" s="50"/>
    </row>
    <row r="18" spans="1:22" x14ac:dyDescent="0.25">
      <c r="A18" s="13"/>
      <c r="B18" s="13"/>
      <c r="C18" s="13"/>
      <c r="D18" s="13" t="s">
        <v>16</v>
      </c>
      <c r="E18" s="13"/>
      <c r="F18" s="13"/>
      <c r="G18" s="21">
        <v>1025</v>
      </c>
      <c r="I18" s="11">
        <v>300</v>
      </c>
      <c r="K18" s="11">
        <v>196</v>
      </c>
      <c r="M18" s="26">
        <f t="shared" si="0"/>
        <v>-104</v>
      </c>
      <c r="P18" s="26"/>
      <c r="S18" s="24"/>
      <c r="T18" s="50"/>
    </row>
    <row r="19" spans="1:22" x14ac:dyDescent="0.25">
      <c r="A19" s="13"/>
      <c r="B19" s="13"/>
      <c r="C19" s="13"/>
      <c r="D19" s="13" t="s">
        <v>17</v>
      </c>
      <c r="E19" s="13"/>
      <c r="F19" s="13"/>
      <c r="G19" s="21">
        <v>1419</v>
      </c>
      <c r="I19" s="33">
        <v>1500</v>
      </c>
      <c r="K19" s="33">
        <v>504</v>
      </c>
      <c r="M19" s="34">
        <f t="shared" si="0"/>
        <v>-996</v>
      </c>
      <c r="P19" s="26"/>
      <c r="S19" s="24"/>
      <c r="T19" s="50"/>
    </row>
    <row r="20" spans="1:22" x14ac:dyDescent="0.25">
      <c r="A20" s="13"/>
      <c r="B20" s="13"/>
      <c r="C20" s="13" t="s">
        <v>18</v>
      </c>
      <c r="D20" s="13"/>
      <c r="E20" s="13"/>
      <c r="F20" s="13"/>
      <c r="G20" s="21">
        <f>ROUND(SUM(G17:G19),5)</f>
        <v>2560</v>
      </c>
      <c r="I20" s="11">
        <f>ROUND(SUM(I17:I19),5)</f>
        <v>1900</v>
      </c>
      <c r="K20" s="11">
        <f>ROUND(SUM(K17:K19),5)</f>
        <v>700</v>
      </c>
      <c r="M20" s="11">
        <f>ROUND(SUM(M17:M19),5)</f>
        <v>-1200</v>
      </c>
      <c r="P20" s="26"/>
      <c r="S20" s="24"/>
      <c r="T20" s="51"/>
      <c r="V20" s="25"/>
    </row>
    <row r="21" spans="1:22" x14ac:dyDescent="0.25">
      <c r="A21" s="13"/>
      <c r="B21" s="13"/>
      <c r="C21" s="13"/>
      <c r="D21" s="13"/>
      <c r="E21" s="13"/>
      <c r="F21" s="13"/>
      <c r="G21" s="21"/>
      <c r="I21" s="35"/>
      <c r="P21" s="26"/>
      <c r="S21" s="24"/>
      <c r="T21" s="5"/>
      <c r="V21" s="25"/>
    </row>
    <row r="22" spans="1:22" x14ac:dyDescent="0.25">
      <c r="A22" s="13"/>
      <c r="B22" s="13"/>
      <c r="C22" s="13" t="s">
        <v>19</v>
      </c>
      <c r="D22" s="13"/>
      <c r="E22" s="13"/>
      <c r="F22" s="13"/>
      <c r="G22" s="21"/>
      <c r="I22" s="35"/>
      <c r="K22" s="30"/>
      <c r="P22" s="26"/>
      <c r="S22" s="24"/>
      <c r="T22" s="5"/>
      <c r="V22" s="25"/>
    </row>
    <row r="23" spans="1:22" x14ac:dyDescent="0.25">
      <c r="A23" s="13"/>
      <c r="B23" s="13"/>
      <c r="C23" s="13" t="s">
        <v>20</v>
      </c>
      <c r="D23" s="13"/>
      <c r="E23" s="13"/>
      <c r="F23" s="13"/>
      <c r="G23" s="21">
        <v>18415</v>
      </c>
      <c r="I23" s="35">
        <v>16000</v>
      </c>
      <c r="K23" s="11">
        <v>16845.93</v>
      </c>
      <c r="M23" s="26">
        <f t="shared" ref="M23" si="1">+K23-I23</f>
        <v>845.93000000000029</v>
      </c>
      <c r="N23" s="36"/>
      <c r="O23" s="26"/>
      <c r="P23" s="26"/>
      <c r="S23" s="24"/>
      <c r="T23" s="9"/>
    </row>
    <row r="24" spans="1:22" x14ac:dyDescent="0.25">
      <c r="A24" s="13"/>
      <c r="B24" s="13"/>
      <c r="C24" s="13"/>
      <c r="D24" s="13"/>
      <c r="E24" s="13"/>
      <c r="F24" s="13"/>
      <c r="G24" s="21"/>
      <c r="I24" s="35"/>
      <c r="P24" s="26"/>
      <c r="S24" s="24"/>
      <c r="T24" s="9"/>
    </row>
    <row r="25" spans="1:22" hidden="1" outlineLevel="1" x14ac:dyDescent="0.25">
      <c r="A25" s="13"/>
      <c r="B25" s="13"/>
      <c r="C25" s="13" t="s">
        <v>21</v>
      </c>
      <c r="D25" s="13"/>
      <c r="E25" s="13"/>
      <c r="F25" s="13"/>
      <c r="G25" s="21"/>
      <c r="I25" s="35"/>
      <c r="K25" s="30">
        <v>500</v>
      </c>
      <c r="M25" s="26">
        <f t="shared" ref="M25:M30" si="2">+K25-I25</f>
        <v>500</v>
      </c>
      <c r="N25" s="1" t="s">
        <v>22</v>
      </c>
      <c r="O25" s="1" t="s">
        <v>23</v>
      </c>
      <c r="P25" s="26"/>
      <c r="S25" s="24"/>
      <c r="T25" s="5"/>
    </row>
    <row r="26" spans="1:22" hidden="1" outlineLevel="1" x14ac:dyDescent="0.25">
      <c r="A26" s="13"/>
      <c r="B26" s="13"/>
      <c r="C26" s="13"/>
      <c r="D26" s="13" t="s">
        <v>24</v>
      </c>
      <c r="E26" s="13"/>
      <c r="F26" s="13"/>
      <c r="G26" s="21">
        <v>3000</v>
      </c>
      <c r="I26" s="35"/>
      <c r="K26" s="30">
        <f>3600+300</f>
        <v>3900</v>
      </c>
      <c r="M26" s="26">
        <f t="shared" si="2"/>
        <v>3900</v>
      </c>
      <c r="O26" s="1" t="s">
        <v>25</v>
      </c>
      <c r="P26" s="26"/>
      <c r="S26" s="24"/>
      <c r="T26" s="9"/>
    </row>
    <row r="27" spans="1:22" hidden="1" outlineLevel="1" x14ac:dyDescent="0.25">
      <c r="A27" s="13"/>
      <c r="B27" s="13"/>
      <c r="C27" s="13"/>
      <c r="D27" s="13" t="s">
        <v>26</v>
      </c>
      <c r="E27" s="13"/>
      <c r="F27" s="13"/>
      <c r="G27" s="21">
        <v>1950</v>
      </c>
      <c r="I27" s="35"/>
      <c r="K27" s="30">
        <v>3000</v>
      </c>
      <c r="M27" s="26">
        <f t="shared" si="2"/>
        <v>3000</v>
      </c>
      <c r="N27" s="1" t="s">
        <v>27</v>
      </c>
      <c r="O27" s="1" t="s">
        <v>28</v>
      </c>
      <c r="P27" s="26"/>
      <c r="S27" s="24"/>
      <c r="T27" s="9"/>
    </row>
    <row r="28" spans="1:22" hidden="1" outlineLevel="1" x14ac:dyDescent="0.25">
      <c r="A28" s="13"/>
      <c r="B28" s="13"/>
      <c r="C28" s="13"/>
      <c r="D28" s="13" t="s">
        <v>29</v>
      </c>
      <c r="E28" s="13"/>
      <c r="F28" s="13"/>
      <c r="G28" s="37">
        <v>3000</v>
      </c>
      <c r="I28" s="35"/>
      <c r="K28" s="30"/>
      <c r="M28" s="26">
        <f t="shared" si="2"/>
        <v>0</v>
      </c>
      <c r="N28" s="1" t="s">
        <v>30</v>
      </c>
      <c r="P28" s="26"/>
      <c r="S28" s="24"/>
      <c r="T28" s="9"/>
    </row>
    <row r="29" spans="1:22" hidden="1" outlineLevel="1" x14ac:dyDescent="0.25">
      <c r="A29" s="13"/>
      <c r="B29" s="13"/>
      <c r="C29" s="13"/>
      <c r="D29" s="13" t="s">
        <v>31</v>
      </c>
      <c r="E29" s="13"/>
      <c r="F29" s="13"/>
      <c r="G29" s="37"/>
      <c r="I29" s="35"/>
      <c r="J29" s="26"/>
      <c r="K29" s="11">
        <v>1200</v>
      </c>
      <c r="M29" s="26">
        <f t="shared" si="2"/>
        <v>1200</v>
      </c>
      <c r="N29" s="29" t="s">
        <v>32</v>
      </c>
      <c r="P29" s="26" t="s">
        <v>33</v>
      </c>
      <c r="S29" s="24"/>
      <c r="T29" s="52"/>
    </row>
    <row r="30" spans="1:22" hidden="1" outlineLevel="1" x14ac:dyDescent="0.25">
      <c r="A30" s="13"/>
      <c r="B30" s="13"/>
      <c r="C30" s="13"/>
      <c r="D30" s="13" t="s">
        <v>34</v>
      </c>
      <c r="E30" s="13"/>
      <c r="F30" s="13"/>
      <c r="G30" s="37"/>
      <c r="I30" s="38"/>
      <c r="J30" s="26"/>
      <c r="K30" s="33">
        <v>1500</v>
      </c>
      <c r="M30" s="34">
        <f t="shared" si="2"/>
        <v>1500</v>
      </c>
      <c r="N30" s="29"/>
      <c r="P30" s="26"/>
      <c r="S30" s="24"/>
      <c r="T30" s="52"/>
    </row>
    <row r="31" spans="1:22" collapsed="1" x14ac:dyDescent="0.25">
      <c r="A31" s="13"/>
      <c r="B31" s="13"/>
      <c r="C31" s="13" t="s">
        <v>35</v>
      </c>
      <c r="D31" s="13"/>
      <c r="E31" s="13"/>
      <c r="F31" s="13"/>
      <c r="G31" s="21">
        <f>SUM(G26:G28)</f>
        <v>7950</v>
      </c>
      <c r="I31" s="39">
        <v>9500</v>
      </c>
      <c r="J31" s="26"/>
      <c r="K31" s="39">
        <f>SUM(K25:K30)</f>
        <v>10100</v>
      </c>
      <c r="M31" s="39">
        <f>SUM(M25:M30)</f>
        <v>10100</v>
      </c>
      <c r="N31" s="26"/>
      <c r="O31" s="26"/>
      <c r="P31" s="26"/>
      <c r="S31" s="24"/>
      <c r="T31" s="52"/>
    </row>
    <row r="32" spans="1:22" x14ac:dyDescent="0.25">
      <c r="A32" s="13"/>
      <c r="B32" s="13"/>
      <c r="C32" s="13" t="s">
        <v>36</v>
      </c>
      <c r="D32" s="13"/>
      <c r="E32" s="13"/>
      <c r="F32" s="13"/>
      <c r="G32" s="21"/>
      <c r="I32" s="35"/>
      <c r="P32" s="26"/>
      <c r="S32" s="24"/>
      <c r="T32" s="9"/>
    </row>
    <row r="33" spans="1:20" x14ac:dyDescent="0.25">
      <c r="A33" s="13"/>
      <c r="B33" s="13"/>
      <c r="C33" s="13"/>
      <c r="D33" s="13" t="s">
        <v>37</v>
      </c>
      <c r="E33" s="13"/>
      <c r="F33" s="13"/>
      <c r="G33" s="21">
        <v>1560</v>
      </c>
      <c r="I33" s="35">
        <v>0</v>
      </c>
      <c r="P33" s="26"/>
      <c r="S33" s="24"/>
      <c r="T33" s="9"/>
    </row>
    <row r="34" spans="1:20" x14ac:dyDescent="0.25">
      <c r="A34" s="13"/>
      <c r="B34" s="13"/>
      <c r="C34" s="13"/>
      <c r="D34" s="13" t="s">
        <v>38</v>
      </c>
      <c r="E34" s="13"/>
      <c r="F34" s="13"/>
      <c r="G34" s="21">
        <v>2115.8000000000002</v>
      </c>
      <c r="I34" s="38">
        <v>0</v>
      </c>
      <c r="K34" s="33"/>
      <c r="P34" s="26"/>
      <c r="S34" s="24"/>
      <c r="T34" s="9"/>
    </row>
    <row r="35" spans="1:20" x14ac:dyDescent="0.25">
      <c r="A35" s="13"/>
      <c r="B35" s="13"/>
      <c r="C35" s="13" t="s">
        <v>39</v>
      </c>
      <c r="D35" s="13"/>
      <c r="E35" s="13"/>
      <c r="F35" s="13"/>
      <c r="G35" s="21">
        <f>ROUND(SUM(G32:G34),5)</f>
        <v>3675.8</v>
      </c>
      <c r="H35" s="21"/>
      <c r="I35" s="40">
        <f>ROUND(SUM(I32:I34),5)</f>
        <v>0</v>
      </c>
      <c r="J35" s="21"/>
      <c r="K35" s="41"/>
      <c r="P35" s="26"/>
      <c r="S35" s="24"/>
      <c r="T35" s="9"/>
    </row>
    <row r="36" spans="1:20" ht="15.75" thickBot="1" x14ac:dyDescent="0.3">
      <c r="A36" s="13"/>
      <c r="B36" s="13" t="s">
        <v>40</v>
      </c>
      <c r="C36" s="13"/>
      <c r="D36" s="13"/>
      <c r="E36" s="13"/>
      <c r="F36" s="13"/>
      <c r="G36" s="21">
        <f>ROUND(G14+G20+SUM(G21:G28)+G35,5)</f>
        <v>36430.699999999997</v>
      </c>
      <c r="I36" s="42">
        <f>ROUND(I14+I20+SUM(I21:I29)+I35+I10,5)+I31</f>
        <v>31400</v>
      </c>
      <c r="K36" s="42">
        <f>ROUND(K14+K20+SUM(K21:K30)+K35+K10,5)+K12+K13</f>
        <v>33995.06</v>
      </c>
      <c r="M36" s="42">
        <f>ROUND(M14+M20+SUM(M21:M30)+M35+M10,5)</f>
        <v>9875.98</v>
      </c>
      <c r="N36" s="26"/>
      <c r="P36" s="26"/>
      <c r="S36" s="24"/>
      <c r="T36" s="9"/>
    </row>
    <row r="37" spans="1:20" ht="15.75" thickTop="1" x14ac:dyDescent="0.25">
      <c r="A37" s="13"/>
      <c r="B37" s="13" t="s">
        <v>41</v>
      </c>
      <c r="C37" s="13"/>
      <c r="D37" s="13"/>
      <c r="E37" s="13"/>
      <c r="F37" s="13"/>
      <c r="G37" s="21"/>
      <c r="I37" s="35"/>
      <c r="N37" s="26"/>
      <c r="P37" s="26"/>
      <c r="S37" s="24"/>
      <c r="T37" s="52"/>
    </row>
    <row r="38" spans="1:20" x14ac:dyDescent="0.25">
      <c r="A38" s="13"/>
      <c r="B38" s="13"/>
      <c r="C38" s="13" t="s">
        <v>42</v>
      </c>
      <c r="D38" s="13"/>
      <c r="E38" s="13"/>
      <c r="F38" s="13"/>
      <c r="G38" s="21">
        <v>1679.1</v>
      </c>
      <c r="I38" s="35">
        <v>2000</v>
      </c>
      <c r="K38" s="11">
        <v>1884.56</v>
      </c>
      <c r="L38" s="26"/>
      <c r="M38" s="26">
        <f t="shared" ref="M38:M65" si="3">+K38-I38</f>
        <v>-115.44000000000005</v>
      </c>
      <c r="P38" s="26"/>
      <c r="S38" s="24"/>
      <c r="T38" s="52"/>
    </row>
    <row r="39" spans="1:20" x14ac:dyDescent="0.25">
      <c r="A39" s="13"/>
      <c r="B39" s="13"/>
      <c r="C39" s="13" t="s">
        <v>43</v>
      </c>
      <c r="D39" s="13"/>
      <c r="E39" s="13"/>
      <c r="F39" s="13"/>
      <c r="G39" s="21">
        <v>0</v>
      </c>
      <c r="I39" s="55">
        <f>200+1400</f>
        <v>1600</v>
      </c>
      <c r="L39" s="26"/>
      <c r="M39" s="26">
        <f t="shared" si="3"/>
        <v>-1600</v>
      </c>
      <c r="N39" s="1" t="s">
        <v>97</v>
      </c>
      <c r="P39" s="26"/>
      <c r="S39" s="24"/>
      <c r="T39" s="52"/>
    </row>
    <row r="40" spans="1:20" x14ac:dyDescent="0.25">
      <c r="A40" s="13"/>
      <c r="B40" s="13"/>
      <c r="C40" s="13" t="s">
        <v>44</v>
      </c>
      <c r="D40" s="13"/>
      <c r="E40" s="13"/>
      <c r="F40" s="13"/>
      <c r="G40" s="21">
        <v>775.38</v>
      </c>
      <c r="I40" s="35">
        <v>1200</v>
      </c>
      <c r="K40" s="11">
        <v>1156.29</v>
      </c>
      <c r="L40" s="26"/>
      <c r="M40" s="26">
        <f t="shared" si="3"/>
        <v>-43.710000000000036</v>
      </c>
      <c r="N40" s="1" t="s">
        <v>45</v>
      </c>
      <c r="O40" s="1" t="s">
        <v>46</v>
      </c>
      <c r="P40" s="26"/>
      <c r="S40" s="24"/>
      <c r="T40" s="5"/>
    </row>
    <row r="41" spans="1:20" x14ac:dyDescent="0.25">
      <c r="A41" s="13"/>
      <c r="B41" s="13"/>
      <c r="C41" s="13" t="s">
        <v>47</v>
      </c>
      <c r="D41" s="13"/>
      <c r="E41" s="13"/>
      <c r="F41" s="13"/>
      <c r="G41" s="21">
        <v>1293.6500000000001</v>
      </c>
      <c r="I41" s="35">
        <v>1300</v>
      </c>
      <c r="K41" s="11">
        <v>1230.06</v>
      </c>
      <c r="L41" s="26"/>
      <c r="M41" s="26">
        <f t="shared" si="3"/>
        <v>-69.940000000000055</v>
      </c>
      <c r="P41" s="26"/>
      <c r="S41" s="24"/>
      <c r="T41" s="9"/>
    </row>
    <row r="42" spans="1:20" x14ac:dyDescent="0.25">
      <c r="A42" s="13"/>
      <c r="B42" s="13"/>
      <c r="C42" s="13" t="s">
        <v>48</v>
      </c>
      <c r="D42" s="13"/>
      <c r="E42" s="13"/>
      <c r="F42" s="13"/>
      <c r="G42" s="21">
        <v>800</v>
      </c>
      <c r="I42" s="35">
        <v>800</v>
      </c>
      <c r="K42" s="11">
        <v>800</v>
      </c>
      <c r="L42" s="26"/>
      <c r="M42" s="26">
        <f t="shared" si="3"/>
        <v>0</v>
      </c>
      <c r="N42" s="1" t="s">
        <v>49</v>
      </c>
      <c r="P42" s="26"/>
      <c r="S42" s="24"/>
      <c r="T42" s="9"/>
    </row>
    <row r="43" spans="1:20" x14ac:dyDescent="0.25">
      <c r="A43" s="13"/>
      <c r="B43" s="13"/>
      <c r="C43" s="13" t="s">
        <v>50</v>
      </c>
      <c r="D43" s="13"/>
      <c r="E43" s="13"/>
      <c r="F43" s="13"/>
      <c r="G43" s="21">
        <v>2385.37</v>
      </c>
      <c r="I43" s="35">
        <v>3500</v>
      </c>
      <c r="K43" s="30">
        <v>3461.95</v>
      </c>
      <c r="L43" s="26"/>
      <c r="M43" s="26">
        <f t="shared" si="3"/>
        <v>-38.050000000000182</v>
      </c>
      <c r="P43" s="26"/>
      <c r="S43" s="24"/>
      <c r="T43" s="9"/>
    </row>
    <row r="44" spans="1:20" x14ac:dyDescent="0.25">
      <c r="A44" s="13"/>
      <c r="B44" s="13"/>
      <c r="C44" s="13" t="s">
        <v>51</v>
      </c>
      <c r="D44" s="13"/>
      <c r="E44" s="13"/>
      <c r="F44" s="13"/>
      <c r="G44" s="21">
        <v>75</v>
      </c>
      <c r="I44" s="35">
        <v>130</v>
      </c>
      <c r="K44" s="11">
        <v>100</v>
      </c>
      <c r="L44" s="26"/>
      <c r="M44" s="26">
        <f t="shared" si="3"/>
        <v>-30</v>
      </c>
      <c r="N44" s="1" t="s">
        <v>52</v>
      </c>
      <c r="P44" s="26"/>
      <c r="S44" s="24"/>
      <c r="T44" s="9"/>
    </row>
    <row r="45" spans="1:20" x14ac:dyDescent="0.25">
      <c r="A45" s="13"/>
      <c r="B45" s="13"/>
      <c r="C45" s="13" t="s">
        <v>53</v>
      </c>
      <c r="D45" s="13"/>
      <c r="E45" s="13"/>
      <c r="F45" s="13"/>
      <c r="G45" s="21"/>
      <c r="I45" s="35"/>
      <c r="L45" s="26"/>
      <c r="M45" s="26">
        <f t="shared" si="3"/>
        <v>0</v>
      </c>
      <c r="P45" s="26"/>
      <c r="S45" s="24"/>
      <c r="T45" s="9"/>
    </row>
    <row r="46" spans="1:20" x14ac:dyDescent="0.25">
      <c r="A46" s="13"/>
      <c r="B46" s="13"/>
      <c r="C46" s="13" t="s">
        <v>54</v>
      </c>
      <c r="D46" s="13"/>
      <c r="E46" s="13"/>
      <c r="F46" s="13"/>
      <c r="G46" s="21">
        <v>204.57</v>
      </c>
      <c r="I46" s="35">
        <v>250</v>
      </c>
      <c r="K46" s="11">
        <v>258.37</v>
      </c>
      <c r="L46" s="26"/>
      <c r="M46" s="26">
        <f t="shared" si="3"/>
        <v>8.3700000000000045</v>
      </c>
      <c r="N46" s="1" t="s">
        <v>55</v>
      </c>
      <c r="P46" s="26"/>
      <c r="S46" s="24"/>
      <c r="T46" s="9"/>
    </row>
    <row r="47" spans="1:20" x14ac:dyDescent="0.25">
      <c r="A47" s="13"/>
      <c r="B47" s="13"/>
      <c r="C47" s="13" t="s">
        <v>56</v>
      </c>
      <c r="D47" s="13"/>
      <c r="E47" s="13"/>
      <c r="F47" s="13"/>
      <c r="G47" s="21">
        <v>131.38</v>
      </c>
      <c r="I47" s="35">
        <v>200</v>
      </c>
      <c r="K47" s="11">
        <v>144.38</v>
      </c>
      <c r="L47" s="26"/>
      <c r="M47" s="26">
        <f t="shared" si="3"/>
        <v>-55.620000000000005</v>
      </c>
      <c r="P47" s="26"/>
      <c r="S47" s="24"/>
      <c r="T47" s="9"/>
    </row>
    <row r="48" spans="1:20" x14ac:dyDescent="0.25">
      <c r="A48" s="13"/>
      <c r="B48" s="13"/>
      <c r="C48" s="13" t="s">
        <v>57</v>
      </c>
      <c r="D48" s="13"/>
      <c r="E48" s="13"/>
      <c r="F48" s="13"/>
      <c r="G48" s="21">
        <f>490.5+50</f>
        <v>540.5</v>
      </c>
      <c r="I48" s="35">
        <v>500</v>
      </c>
      <c r="L48" s="26"/>
      <c r="M48" s="26">
        <f t="shared" si="3"/>
        <v>-500</v>
      </c>
      <c r="N48" s="1" t="s">
        <v>58</v>
      </c>
      <c r="P48" s="26"/>
      <c r="S48" s="24"/>
      <c r="T48" s="9"/>
    </row>
    <row r="49" spans="1:20" x14ac:dyDescent="0.25">
      <c r="A49" s="13"/>
      <c r="B49" s="13"/>
      <c r="C49" s="13" t="s">
        <v>59</v>
      </c>
      <c r="D49" s="13"/>
      <c r="E49" s="13"/>
      <c r="F49" s="13"/>
      <c r="G49" s="21">
        <v>400</v>
      </c>
      <c r="I49" s="35">
        <v>600</v>
      </c>
      <c r="K49" s="11">
        <v>540</v>
      </c>
      <c r="L49" s="26"/>
      <c r="M49" s="26">
        <f t="shared" si="3"/>
        <v>-60</v>
      </c>
      <c r="N49" s="1" t="s">
        <v>60</v>
      </c>
      <c r="P49" s="26"/>
      <c r="S49" s="24"/>
      <c r="T49" s="9"/>
    </row>
    <row r="50" spans="1:20" x14ac:dyDescent="0.25">
      <c r="A50" s="13"/>
      <c r="B50" s="13"/>
      <c r="C50" s="13" t="s">
        <v>61</v>
      </c>
      <c r="D50" s="13"/>
      <c r="E50" s="13"/>
      <c r="F50" s="13"/>
      <c r="G50" s="21">
        <v>592</v>
      </c>
      <c r="I50" s="35">
        <v>700</v>
      </c>
      <c r="K50" s="11">
        <v>450</v>
      </c>
      <c r="L50" s="26"/>
      <c r="M50" s="26">
        <f t="shared" si="3"/>
        <v>-250</v>
      </c>
      <c r="P50" s="26"/>
      <c r="S50" s="24"/>
      <c r="T50" s="9"/>
    </row>
    <row r="51" spans="1:20" x14ac:dyDescent="0.25">
      <c r="A51" s="13"/>
      <c r="B51" s="13"/>
      <c r="C51" s="13" t="s">
        <v>62</v>
      </c>
      <c r="D51" s="13"/>
      <c r="E51" s="13"/>
      <c r="F51" s="13"/>
      <c r="G51" s="21">
        <v>272.39</v>
      </c>
      <c r="I51" s="35">
        <v>300</v>
      </c>
      <c r="K51" s="11">
        <v>263.7</v>
      </c>
      <c r="L51" s="26"/>
      <c r="M51" s="26">
        <f t="shared" si="3"/>
        <v>-36.300000000000011</v>
      </c>
      <c r="N51" s="29" t="s">
        <v>63</v>
      </c>
      <c r="P51" s="26"/>
      <c r="S51" s="24"/>
      <c r="T51" s="9"/>
    </row>
    <row r="52" spans="1:20" x14ac:dyDescent="0.25">
      <c r="A52" s="13"/>
      <c r="B52" s="13"/>
      <c r="C52" s="13" t="s">
        <v>64</v>
      </c>
      <c r="D52" s="13"/>
      <c r="E52" s="13"/>
      <c r="F52" s="13"/>
      <c r="G52" s="21">
        <v>65.5</v>
      </c>
      <c r="I52" s="35">
        <v>100</v>
      </c>
      <c r="L52" s="26"/>
      <c r="M52" s="26">
        <f t="shared" si="3"/>
        <v>-100</v>
      </c>
      <c r="N52" s="1" t="s">
        <v>65</v>
      </c>
      <c r="P52" s="26"/>
      <c r="S52" s="24"/>
      <c r="T52" s="9"/>
    </row>
    <row r="53" spans="1:20" x14ac:dyDescent="0.25">
      <c r="A53" s="13"/>
      <c r="B53" s="13"/>
      <c r="C53" s="13" t="s">
        <v>66</v>
      </c>
      <c r="D53" s="13"/>
      <c r="E53" s="13"/>
      <c r="F53" s="13"/>
      <c r="G53" s="21">
        <v>0</v>
      </c>
      <c r="I53" s="35">
        <v>500</v>
      </c>
      <c r="L53" s="26"/>
      <c r="M53" s="26">
        <f t="shared" si="3"/>
        <v>-500</v>
      </c>
      <c r="N53" s="1" t="s">
        <v>67</v>
      </c>
      <c r="P53" s="26"/>
      <c r="S53" s="24"/>
      <c r="T53" s="9"/>
    </row>
    <row r="54" spans="1:20" x14ac:dyDescent="0.25">
      <c r="A54" s="13"/>
      <c r="B54" s="13"/>
      <c r="C54" s="13" t="s">
        <v>68</v>
      </c>
      <c r="D54" s="13"/>
      <c r="E54" s="13"/>
      <c r="F54" s="13"/>
      <c r="G54" s="21">
        <v>840</v>
      </c>
      <c r="I54" s="35">
        <v>200</v>
      </c>
      <c r="K54" s="11">
        <v>152</v>
      </c>
      <c r="L54" s="26"/>
      <c r="M54" s="26">
        <f t="shared" si="3"/>
        <v>-48</v>
      </c>
      <c r="N54" s="29" t="s">
        <v>69</v>
      </c>
      <c r="P54" s="26"/>
      <c r="S54" s="24"/>
      <c r="T54" s="9"/>
    </row>
    <row r="55" spans="1:20" s="29" customFormat="1" x14ac:dyDescent="0.25">
      <c r="A55" s="27"/>
      <c r="B55" s="27"/>
      <c r="C55" s="27" t="s">
        <v>70</v>
      </c>
      <c r="D55" s="27"/>
      <c r="E55" s="27"/>
      <c r="F55" s="27"/>
      <c r="G55" s="28">
        <v>550</v>
      </c>
      <c r="I55" s="43">
        <v>1200</v>
      </c>
      <c r="K55" s="30">
        <f>2875+700</f>
        <v>3575</v>
      </c>
      <c r="L55" s="31"/>
      <c r="M55" s="31">
        <f t="shared" si="3"/>
        <v>2375</v>
      </c>
      <c r="N55" s="29" t="s">
        <v>94</v>
      </c>
      <c r="P55" s="31"/>
      <c r="S55" s="32"/>
      <c r="T55" s="50"/>
    </row>
    <row r="56" spans="1:20" s="29" customFormat="1" x14ac:dyDescent="0.25">
      <c r="A56" s="27"/>
      <c r="B56" s="27"/>
      <c r="C56" s="27" t="s">
        <v>71</v>
      </c>
      <c r="D56" s="27"/>
      <c r="E56" s="27"/>
      <c r="F56" s="27"/>
      <c r="G56" s="28">
        <v>1890.08</v>
      </c>
      <c r="I56" s="55">
        <f>2000+10000+1500</f>
        <v>13500</v>
      </c>
      <c r="K56" s="30">
        <v>4252</v>
      </c>
      <c r="L56" s="31"/>
      <c r="M56" s="31">
        <f t="shared" si="3"/>
        <v>-9248</v>
      </c>
      <c r="N56" s="29" t="s">
        <v>96</v>
      </c>
      <c r="P56" s="31"/>
      <c r="S56" s="32"/>
      <c r="T56" s="50"/>
    </row>
    <row r="57" spans="1:20" x14ac:dyDescent="0.25">
      <c r="A57" s="13"/>
      <c r="B57" s="13"/>
      <c r="C57" s="13" t="s">
        <v>72</v>
      </c>
      <c r="D57" s="13"/>
      <c r="E57" s="13"/>
      <c r="F57" s="13"/>
      <c r="G57" s="21">
        <v>375</v>
      </c>
      <c r="I57" s="35">
        <v>750</v>
      </c>
      <c r="K57" s="11">
        <v>280</v>
      </c>
      <c r="L57" s="26"/>
      <c r="M57" s="26">
        <f t="shared" si="3"/>
        <v>-470</v>
      </c>
      <c r="P57" s="26"/>
      <c r="S57" s="24"/>
      <c r="T57" s="9"/>
    </row>
    <row r="58" spans="1:20" x14ac:dyDescent="0.25">
      <c r="A58" s="13"/>
      <c r="B58" s="13"/>
      <c r="C58" s="13" t="s">
        <v>73</v>
      </c>
      <c r="D58" s="13"/>
      <c r="E58" s="13"/>
      <c r="F58" s="13"/>
      <c r="G58" s="21">
        <v>2700.88</v>
      </c>
      <c r="I58" s="35">
        <v>2000</v>
      </c>
      <c r="K58" s="11">
        <f>1232.14+119.96+439.6+126.67+119</f>
        <v>2037.3700000000003</v>
      </c>
      <c r="L58" s="26"/>
      <c r="M58" s="26">
        <f t="shared" si="3"/>
        <v>37.370000000000346</v>
      </c>
      <c r="N58" s="1" t="s">
        <v>74</v>
      </c>
      <c r="P58" s="26"/>
      <c r="S58" s="24"/>
      <c r="T58" s="5"/>
    </row>
    <row r="59" spans="1:20" x14ac:dyDescent="0.25">
      <c r="A59" s="13"/>
      <c r="B59" s="13"/>
      <c r="C59" s="13" t="s">
        <v>75</v>
      </c>
      <c r="D59" s="13"/>
      <c r="E59" s="13"/>
      <c r="F59" s="13"/>
      <c r="G59" s="21">
        <v>2415.37</v>
      </c>
      <c r="I59" s="35">
        <v>100</v>
      </c>
      <c r="K59" s="11">
        <f>450+125</f>
        <v>575</v>
      </c>
      <c r="L59" s="26"/>
      <c r="M59" s="26">
        <f t="shared" si="3"/>
        <v>475</v>
      </c>
      <c r="N59" s="29" t="s">
        <v>76</v>
      </c>
      <c r="P59" s="26"/>
      <c r="Q59" s="1" t="s">
        <v>77</v>
      </c>
      <c r="S59" s="24"/>
      <c r="T59" s="9"/>
    </row>
    <row r="60" spans="1:20" x14ac:dyDescent="0.25">
      <c r="A60" s="13"/>
      <c r="B60" s="13"/>
      <c r="C60" s="13" t="s">
        <v>78</v>
      </c>
      <c r="D60" s="13"/>
      <c r="E60" s="13"/>
      <c r="F60" s="13"/>
      <c r="G60" s="21">
        <v>424.23</v>
      </c>
      <c r="I60" s="35">
        <v>600</v>
      </c>
      <c r="K60" s="11">
        <v>574.97</v>
      </c>
      <c r="L60" s="26"/>
      <c r="M60" s="26">
        <f t="shared" si="3"/>
        <v>-25.029999999999973</v>
      </c>
      <c r="N60" s="29" t="s">
        <v>79</v>
      </c>
      <c r="P60" s="26"/>
      <c r="S60" s="24"/>
      <c r="T60" s="9"/>
    </row>
    <row r="61" spans="1:20" x14ac:dyDescent="0.25">
      <c r="A61" s="13"/>
      <c r="B61" s="13"/>
      <c r="C61" s="13" t="s">
        <v>80</v>
      </c>
      <c r="D61" s="13"/>
      <c r="E61" s="13"/>
      <c r="F61" s="13"/>
      <c r="G61" s="21">
        <v>793.28</v>
      </c>
      <c r="I61" s="35">
        <v>700</v>
      </c>
      <c r="K61" s="30">
        <v>514.53</v>
      </c>
      <c r="L61" s="26"/>
      <c r="M61" s="26">
        <f t="shared" si="3"/>
        <v>-185.47000000000003</v>
      </c>
      <c r="N61" s="1" t="s">
        <v>81</v>
      </c>
      <c r="P61" s="26"/>
      <c r="S61" s="24"/>
      <c r="T61" s="52"/>
    </row>
    <row r="62" spans="1:20" x14ac:dyDescent="0.25">
      <c r="A62" s="13"/>
      <c r="B62" s="13"/>
      <c r="C62" s="13" t="s">
        <v>82</v>
      </c>
      <c r="D62" s="13"/>
      <c r="E62" s="13"/>
      <c r="F62" s="13"/>
      <c r="G62" s="21">
        <v>2570</v>
      </c>
      <c r="I62" s="35">
        <v>2400</v>
      </c>
      <c r="K62" s="11">
        <v>2365</v>
      </c>
      <c r="L62" s="26"/>
      <c r="M62" s="26">
        <f t="shared" si="3"/>
        <v>-35</v>
      </c>
      <c r="P62" s="26"/>
      <c r="S62" s="24"/>
      <c r="T62" s="9"/>
    </row>
    <row r="63" spans="1:20" x14ac:dyDescent="0.25">
      <c r="A63" s="13"/>
      <c r="B63" s="13"/>
      <c r="C63" s="13" t="s">
        <v>83</v>
      </c>
      <c r="D63" s="13"/>
      <c r="E63" s="13"/>
      <c r="F63" s="13"/>
      <c r="G63" s="21"/>
      <c r="I63" s="35"/>
      <c r="L63" s="26"/>
      <c r="M63" s="26">
        <f t="shared" si="3"/>
        <v>0</v>
      </c>
      <c r="P63" s="26"/>
      <c r="S63" s="24"/>
      <c r="T63" s="5"/>
    </row>
    <row r="64" spans="1:20" x14ac:dyDescent="0.25">
      <c r="A64" s="13"/>
      <c r="B64" s="13"/>
      <c r="C64" s="13"/>
      <c r="D64" s="13" t="s">
        <v>84</v>
      </c>
      <c r="E64" s="13"/>
      <c r="F64" s="13"/>
      <c r="G64" s="21">
        <v>423</v>
      </c>
      <c r="I64" s="35">
        <v>500</v>
      </c>
      <c r="K64" s="11">
        <v>405.25</v>
      </c>
      <c r="L64" s="26"/>
      <c r="M64" s="26">
        <f t="shared" si="3"/>
        <v>-94.75</v>
      </c>
      <c r="P64" s="26"/>
      <c r="S64" s="24"/>
      <c r="T64" s="9"/>
    </row>
    <row r="65" spans="1:20" x14ac:dyDescent="0.25">
      <c r="A65" s="13"/>
      <c r="B65" s="13"/>
      <c r="C65" s="13"/>
      <c r="D65" s="13" t="s">
        <v>85</v>
      </c>
      <c r="E65" s="13"/>
      <c r="F65" s="13"/>
      <c r="G65" s="21">
        <v>4688.3599999999997</v>
      </c>
      <c r="I65" s="38">
        <v>5400</v>
      </c>
      <c r="K65" s="33">
        <v>5340.25</v>
      </c>
      <c r="L65" s="26"/>
      <c r="M65" s="34">
        <f t="shared" si="3"/>
        <v>-59.75</v>
      </c>
      <c r="P65" s="26"/>
      <c r="S65" s="24"/>
      <c r="T65" s="9"/>
    </row>
    <row r="66" spans="1:20" x14ac:dyDescent="0.25">
      <c r="A66" s="13"/>
      <c r="B66" s="13"/>
      <c r="C66" s="13" t="s">
        <v>86</v>
      </c>
      <c r="D66" s="13"/>
      <c r="E66" s="13"/>
      <c r="F66" s="13"/>
      <c r="G66" s="21">
        <f>ROUND(SUM(G63:G65),5)</f>
        <v>5111.3599999999997</v>
      </c>
      <c r="I66" s="21">
        <f>ROUND(SUM(I63:I65),5)</f>
        <v>5900</v>
      </c>
      <c r="K66" s="21">
        <f>ROUND(SUM(K63:K65),5)</f>
        <v>5745.5</v>
      </c>
      <c r="M66" s="21">
        <f>ROUND(SUM(M63:M65),5)</f>
        <v>-154.5</v>
      </c>
      <c r="P66" s="26"/>
      <c r="S66" s="24"/>
      <c r="T66" s="9"/>
    </row>
    <row r="67" spans="1:20" x14ac:dyDescent="0.25">
      <c r="A67" s="13"/>
      <c r="B67" s="13"/>
      <c r="C67" s="13"/>
      <c r="D67" s="13"/>
      <c r="E67" s="13"/>
      <c r="F67" s="13"/>
      <c r="G67" s="21"/>
      <c r="I67" s="21"/>
      <c r="P67" s="26"/>
      <c r="S67" s="24"/>
      <c r="T67" s="9"/>
    </row>
    <row r="68" spans="1:20" x14ac:dyDescent="0.25">
      <c r="A68" s="13"/>
      <c r="B68" s="13"/>
      <c r="C68" s="13" t="s">
        <v>87</v>
      </c>
      <c r="D68" s="13"/>
      <c r="E68" s="13"/>
      <c r="F68" s="13"/>
      <c r="G68" s="21">
        <v>54.31</v>
      </c>
      <c r="I68" s="38">
        <v>100</v>
      </c>
      <c r="K68" s="33">
        <v>54.49</v>
      </c>
      <c r="M68" s="34">
        <f t="shared" ref="M68" si="4">+K68-I68</f>
        <v>-45.51</v>
      </c>
      <c r="P68" s="26"/>
      <c r="S68" s="24"/>
      <c r="T68" s="52"/>
    </row>
    <row r="69" spans="1:20" s="45" customFormat="1" x14ac:dyDescent="0.25">
      <c r="A69" s="13"/>
      <c r="B69" s="13" t="s">
        <v>88</v>
      </c>
      <c r="C69" s="13"/>
      <c r="D69" s="13"/>
      <c r="E69" s="13"/>
      <c r="F69" s="13"/>
      <c r="G69" s="21">
        <f>ROUND(SUM(G38:G62)+G66+G68,5)</f>
        <v>26939.35</v>
      </c>
      <c r="H69" s="1"/>
      <c r="I69" s="40">
        <f>ROUND(SUM(I38:I62)+I66+I68,5)</f>
        <v>41130</v>
      </c>
      <c r="J69" s="1"/>
      <c r="K69" s="40">
        <f>ROUND(SUM(K38:K62)+K66+K68,5)</f>
        <v>30415.17</v>
      </c>
      <c r="L69" s="1"/>
      <c r="M69" s="44">
        <f>ROUND(SUM(M38:M62)+M66+M68,5)</f>
        <v>-10714.83</v>
      </c>
      <c r="N69" s="1"/>
      <c r="O69" s="1"/>
      <c r="P69" s="21"/>
      <c r="S69" s="24"/>
      <c r="T69" s="9"/>
    </row>
    <row r="70" spans="1:20" ht="15.75" thickBot="1" x14ac:dyDescent="0.3">
      <c r="A70" s="13" t="s">
        <v>89</v>
      </c>
      <c r="B70" s="13"/>
      <c r="C70" s="13"/>
      <c r="D70" s="13"/>
      <c r="E70" s="13"/>
      <c r="F70" s="13"/>
      <c r="G70" s="21">
        <f>ROUND(G8+G36-G69,5)</f>
        <v>9491.35</v>
      </c>
      <c r="I70" s="46">
        <f>ROUND(I8+I36-I69,5)</f>
        <v>-9730</v>
      </c>
      <c r="K70" s="46">
        <f>ROUND(K8+K36-K69,5)</f>
        <v>3579.89</v>
      </c>
      <c r="M70" s="46">
        <f t="shared" ref="M70" si="5">+K70-I70</f>
        <v>13309.89</v>
      </c>
      <c r="N70" s="35"/>
      <c r="P70" s="21"/>
      <c r="S70" s="24"/>
      <c r="T70" s="5"/>
    </row>
    <row r="71" spans="1:20" ht="15.75" thickTop="1" x14ac:dyDescent="0.25">
      <c r="A71" s="13"/>
      <c r="B71" s="13"/>
      <c r="C71" s="13"/>
      <c r="D71" s="13"/>
      <c r="E71" s="13"/>
      <c r="F71" s="13"/>
      <c r="G71" s="47">
        <f>G70</f>
        <v>9491.35</v>
      </c>
      <c r="H71" s="45"/>
      <c r="I71" s="47"/>
      <c r="J71" s="45"/>
      <c r="K71" s="48"/>
      <c r="L71" s="45"/>
      <c r="M71" s="45"/>
      <c r="N71" s="45"/>
      <c r="O71" s="45"/>
      <c r="P71" s="47"/>
      <c r="S71" s="24"/>
      <c r="T71" s="9"/>
    </row>
    <row r="72" spans="1:20" x14ac:dyDescent="0.25">
      <c r="I72" s="22"/>
      <c r="K72" s="54"/>
      <c r="S72" s="24"/>
      <c r="T72" s="52"/>
    </row>
    <row r="73" spans="1:20" x14ac:dyDescent="0.25">
      <c r="I73" s="22"/>
      <c r="P73" s="35"/>
      <c r="S73" s="24"/>
      <c r="T73" s="9"/>
    </row>
    <row r="74" spans="1:20" x14ac:dyDescent="0.25">
      <c r="A74" s="1"/>
      <c r="B74" s="1"/>
      <c r="C74" s="1"/>
      <c r="D74" s="1"/>
      <c r="E74" s="1"/>
      <c r="F74" s="1"/>
      <c r="G74" s="1"/>
      <c r="I74" s="22"/>
      <c r="P74" s="49"/>
      <c r="S74" s="24"/>
      <c r="T74" s="52"/>
    </row>
    <row r="75" spans="1:20" x14ac:dyDescent="0.25">
      <c r="A75" s="1"/>
      <c r="B75" s="1"/>
      <c r="C75" s="1"/>
      <c r="D75" s="1"/>
      <c r="E75" s="1"/>
      <c r="F75" s="1"/>
      <c r="G75" s="1"/>
      <c r="I75" s="22"/>
      <c r="S75" s="24"/>
      <c r="T75" s="52"/>
    </row>
    <row r="76" spans="1:20" x14ac:dyDescent="0.25">
      <c r="A76" s="1"/>
      <c r="B76" s="1"/>
      <c r="C76" s="1"/>
      <c r="D76" s="1"/>
      <c r="E76" s="1"/>
      <c r="F76" s="1"/>
      <c r="G76" s="1"/>
      <c r="I76" s="22"/>
      <c r="P76" s="49"/>
      <c r="S76" s="24"/>
      <c r="T76" s="52"/>
    </row>
    <row r="77" spans="1:20" x14ac:dyDescent="0.25">
      <c r="I77" s="22"/>
      <c r="S77" s="24"/>
      <c r="T77" s="5"/>
    </row>
    <row r="78" spans="1:20" x14ac:dyDescent="0.25">
      <c r="I78" s="22"/>
      <c r="S78"/>
    </row>
    <row r="79" spans="1:20" x14ac:dyDescent="0.25">
      <c r="I79" s="22"/>
    </row>
    <row r="80" spans="1:20" x14ac:dyDescent="0.25">
      <c r="I80" s="22"/>
    </row>
    <row r="81" spans="9:9" x14ac:dyDescent="0.25">
      <c r="I81" s="22"/>
    </row>
    <row r="82" spans="9:9" x14ac:dyDescent="0.25">
      <c r="I82" s="22"/>
    </row>
    <row r="83" spans="9:9" x14ac:dyDescent="0.25">
      <c r="I83" s="22"/>
    </row>
    <row r="84" spans="9:9" x14ac:dyDescent="0.25">
      <c r="I84" s="22"/>
    </row>
    <row r="85" spans="9:9" x14ac:dyDescent="0.25">
      <c r="I85" s="22"/>
    </row>
    <row r="86" spans="9:9" x14ac:dyDescent="0.25">
      <c r="I86" s="22"/>
    </row>
    <row r="87" spans="9:9" x14ac:dyDescent="0.25">
      <c r="I87" s="22"/>
    </row>
    <row r="88" spans="9:9" x14ac:dyDescent="0.25">
      <c r="I88" s="22"/>
    </row>
    <row r="89" spans="9:9" x14ac:dyDescent="0.25">
      <c r="I89" s="22"/>
    </row>
    <row r="90" spans="9:9" x14ac:dyDescent="0.25">
      <c r="I90" s="22"/>
    </row>
    <row r="91" spans="9:9" x14ac:dyDescent="0.25">
      <c r="I91" s="22"/>
    </row>
    <row r="92" spans="9:9" x14ac:dyDescent="0.25">
      <c r="I92" s="22"/>
    </row>
  </sheetData>
  <mergeCells count="2">
    <mergeCell ref="A1:M1"/>
    <mergeCell ref="A2:M2"/>
  </mergeCells>
  <pageMargins left="0.2" right="0.2" top="0.25" bottom="0.2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2"/>
  <sheetViews>
    <sheetView showGridLines="0" topLeftCell="A31" zoomScale="90" zoomScaleNormal="90" workbookViewId="0">
      <selection activeCell="I57" sqref="I57"/>
    </sheetView>
  </sheetViews>
  <sheetFormatPr defaultRowHeight="15" outlineLevelRow="1" x14ac:dyDescent="0.25"/>
  <cols>
    <col min="1" max="1" width="6.42578125" style="6" customWidth="1"/>
    <col min="2" max="2" width="4.5703125" style="6" customWidth="1"/>
    <col min="3" max="4" width="3" style="6" customWidth="1"/>
    <col min="5" max="5" width="3.5703125" style="6" customWidth="1"/>
    <col min="6" max="6" width="21.85546875" style="6" customWidth="1"/>
    <col min="7" max="7" width="14.5703125" style="10" hidden="1" customWidth="1"/>
    <col min="8" max="8" width="9.140625" style="1"/>
    <col min="9" max="9" width="19.42578125" style="1" customWidth="1"/>
    <col min="10" max="10" width="10" style="1" bestFit="1" customWidth="1"/>
    <col min="11" max="11" width="14.28515625" style="11" customWidth="1"/>
    <col min="12" max="12" width="7.85546875" style="1" customWidth="1"/>
    <col min="13" max="13" width="14.42578125" style="1" customWidth="1"/>
    <col min="14" max="14" width="35.42578125" style="1" customWidth="1"/>
    <col min="15" max="15" width="11.140625" style="1" bestFit="1" customWidth="1"/>
    <col min="16" max="16" width="15.28515625" style="1" bestFit="1" customWidth="1"/>
    <col min="17" max="18" width="9.140625" style="1"/>
    <col min="19" max="19" width="31" style="1" customWidth="1"/>
    <col min="20" max="20" width="19.7109375" style="1" customWidth="1"/>
    <col min="21" max="21" width="9.140625" style="1"/>
    <col min="22" max="22" width="11.42578125" style="1" bestFit="1" customWidth="1"/>
    <col min="23" max="16384" width="9.140625" style="1"/>
  </cols>
  <sheetData>
    <row r="1" spans="1:22" ht="23.25" x14ac:dyDescent="0.35">
      <c r="A1" s="56" t="s">
        <v>90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S1" s="2"/>
      <c r="T1" s="3"/>
    </row>
    <row r="2" spans="1:22" ht="15.75" x14ac:dyDescent="0.2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S2" s="4"/>
      <c r="T2" s="5"/>
    </row>
    <row r="3" spans="1:22" ht="15.75" x14ac:dyDescent="0.25">
      <c r="B3" s="7"/>
      <c r="C3" s="7"/>
      <c r="D3" s="7"/>
      <c r="E3" s="7"/>
      <c r="F3" s="7"/>
      <c r="G3" s="7"/>
      <c r="H3" s="7"/>
      <c r="I3" s="7"/>
      <c r="J3" s="7"/>
      <c r="K3" s="8"/>
      <c r="L3" s="7"/>
      <c r="M3" s="7"/>
      <c r="S3" s="4"/>
      <c r="T3" s="9"/>
    </row>
    <row r="4" spans="1:22" x14ac:dyDescent="0.25">
      <c r="P4" s="12"/>
    </row>
    <row r="5" spans="1:22" x14ac:dyDescent="0.25">
      <c r="P5" s="12"/>
    </row>
    <row r="6" spans="1:22" x14ac:dyDescent="0.25">
      <c r="A6" s="13"/>
      <c r="B6" s="13"/>
      <c r="C6" s="13"/>
      <c r="D6" s="13"/>
      <c r="E6" s="13"/>
      <c r="F6" s="13"/>
      <c r="G6" s="14" t="s">
        <v>1</v>
      </c>
      <c r="I6" s="15" t="s">
        <v>91</v>
      </c>
      <c r="K6" s="16" t="s">
        <v>2</v>
      </c>
      <c r="P6" s="14"/>
    </row>
    <row r="7" spans="1:22" s="19" customFormat="1" x14ac:dyDescent="0.25">
      <c r="A7" s="17"/>
      <c r="B7" s="17"/>
      <c r="C7" s="17"/>
      <c r="D7" s="17"/>
      <c r="E7" s="17"/>
      <c r="F7" s="17"/>
      <c r="G7" s="18" t="s">
        <v>3</v>
      </c>
      <c r="I7" s="18" t="s">
        <v>92</v>
      </c>
      <c r="K7" s="20" t="s">
        <v>4</v>
      </c>
      <c r="M7" s="1" t="s">
        <v>5</v>
      </c>
      <c r="P7" s="18"/>
    </row>
    <row r="8" spans="1:22" x14ac:dyDescent="0.25">
      <c r="A8" s="13" t="s">
        <v>6</v>
      </c>
      <c r="B8" s="13"/>
      <c r="C8" s="13"/>
      <c r="D8" s="13"/>
      <c r="E8" s="13"/>
      <c r="F8" s="13"/>
      <c r="G8" s="21"/>
      <c r="I8" s="22"/>
      <c r="S8" s="23"/>
      <c r="T8" s="3"/>
    </row>
    <row r="9" spans="1:22" x14ac:dyDescent="0.25">
      <c r="A9" s="13"/>
      <c r="B9" s="13" t="s">
        <v>7</v>
      </c>
      <c r="C9" s="13"/>
      <c r="D9" s="13"/>
      <c r="E9" s="13"/>
      <c r="F9" s="13"/>
      <c r="G9" s="21"/>
      <c r="I9" s="22"/>
      <c r="S9" s="24"/>
      <c r="T9" s="5"/>
      <c r="V9" s="25"/>
    </row>
    <row r="10" spans="1:22" x14ac:dyDescent="0.25">
      <c r="A10" s="13"/>
      <c r="B10" s="13"/>
      <c r="C10" s="13" t="s">
        <v>8</v>
      </c>
      <c r="D10" s="13"/>
      <c r="E10" s="13"/>
      <c r="F10" s="13"/>
      <c r="G10" s="21"/>
      <c r="I10" s="11">
        <v>700</v>
      </c>
      <c r="K10" s="11">
        <v>625</v>
      </c>
      <c r="M10" s="26">
        <f>+K10-I10</f>
        <v>-75</v>
      </c>
      <c r="N10" s="1" t="s">
        <v>9</v>
      </c>
      <c r="P10" s="26"/>
      <c r="S10" s="24"/>
      <c r="T10" s="9"/>
    </row>
    <row r="11" spans="1:22" x14ac:dyDescent="0.25">
      <c r="A11" s="13"/>
      <c r="B11" s="13"/>
      <c r="C11" s="13" t="s">
        <v>10</v>
      </c>
      <c r="D11" s="13"/>
      <c r="E11" s="13"/>
      <c r="F11" s="13"/>
      <c r="G11" s="21"/>
      <c r="I11" s="22"/>
      <c r="P11" s="26"/>
      <c r="S11" s="24"/>
      <c r="T11" s="9"/>
    </row>
    <row r="12" spans="1:22" x14ac:dyDescent="0.25">
      <c r="A12" s="13"/>
      <c r="B12" s="13"/>
      <c r="C12" s="13" t="s">
        <v>11</v>
      </c>
      <c r="D12" s="13"/>
      <c r="E12" s="13"/>
      <c r="F12" s="13"/>
      <c r="G12" s="21"/>
      <c r="I12" s="22">
        <v>10</v>
      </c>
      <c r="K12" s="11">
        <v>9.08</v>
      </c>
      <c r="P12" s="26"/>
      <c r="S12" s="24"/>
      <c r="T12" s="9"/>
    </row>
    <row r="13" spans="1:22" s="29" customFormat="1" x14ac:dyDescent="0.25">
      <c r="A13" s="27"/>
      <c r="B13" s="27"/>
      <c r="C13" s="27" t="s">
        <v>12</v>
      </c>
      <c r="D13" s="27"/>
      <c r="E13" s="27"/>
      <c r="F13" s="27"/>
      <c r="G13" s="28"/>
      <c r="I13" s="30">
        <v>1500</v>
      </c>
      <c r="K13" s="30">
        <f>685+1400+125</f>
        <v>2210</v>
      </c>
      <c r="M13" s="31">
        <f>+K13-I13</f>
        <v>710</v>
      </c>
      <c r="N13" s="29" t="s">
        <v>93</v>
      </c>
      <c r="P13" s="31"/>
      <c r="S13" s="32"/>
      <c r="T13" s="50"/>
    </row>
    <row r="14" spans="1:22" x14ac:dyDescent="0.25">
      <c r="A14" s="13"/>
      <c r="B14" s="13"/>
      <c r="C14" s="13" t="s">
        <v>13</v>
      </c>
      <c r="D14" s="13"/>
      <c r="E14" s="13"/>
      <c r="F14" s="13"/>
      <c r="G14" s="21">
        <v>3829.9</v>
      </c>
      <c r="I14" s="11">
        <v>3300</v>
      </c>
      <c r="K14" s="30">
        <v>3505.05</v>
      </c>
      <c r="L14" s="26"/>
      <c r="M14" s="26">
        <f>+K14-I14</f>
        <v>205.05000000000018</v>
      </c>
      <c r="P14" s="26"/>
      <c r="S14" s="24"/>
      <c r="T14" s="9"/>
    </row>
    <row r="15" spans="1:22" x14ac:dyDescent="0.25">
      <c r="A15" s="13"/>
      <c r="B15" s="13"/>
      <c r="C15" s="13"/>
      <c r="D15" s="13"/>
      <c r="E15" s="13"/>
      <c r="F15" s="13"/>
      <c r="G15" s="21"/>
      <c r="I15" s="22"/>
      <c r="P15" s="26"/>
      <c r="S15" s="24"/>
      <c r="T15" s="9"/>
    </row>
    <row r="16" spans="1:22" x14ac:dyDescent="0.25">
      <c r="A16" s="13"/>
      <c r="B16" s="13"/>
      <c r="C16" s="13" t="s">
        <v>14</v>
      </c>
      <c r="D16" s="13"/>
      <c r="E16" s="13"/>
      <c r="F16" s="13"/>
      <c r="G16" s="21"/>
      <c r="I16" s="22"/>
      <c r="P16" s="26"/>
      <c r="S16" s="24"/>
      <c r="T16" s="5"/>
    </row>
    <row r="17" spans="1:22" x14ac:dyDescent="0.25">
      <c r="A17" s="13"/>
      <c r="B17" s="13"/>
      <c r="C17" s="13"/>
      <c r="D17" s="13" t="s">
        <v>15</v>
      </c>
      <c r="E17" s="13"/>
      <c r="F17" s="13"/>
      <c r="G17" s="21">
        <v>116</v>
      </c>
      <c r="I17" s="11">
        <v>100</v>
      </c>
      <c r="M17" s="26">
        <f t="shared" ref="M17:M19" si="0">+K17-I17</f>
        <v>-100</v>
      </c>
      <c r="P17" s="26"/>
      <c r="S17" s="24"/>
      <c r="T17" s="50"/>
    </row>
    <row r="18" spans="1:22" x14ac:dyDescent="0.25">
      <c r="A18" s="13"/>
      <c r="B18" s="13"/>
      <c r="C18" s="13"/>
      <c r="D18" s="13" t="s">
        <v>16</v>
      </c>
      <c r="E18" s="13"/>
      <c r="F18" s="13"/>
      <c r="G18" s="21">
        <v>1025</v>
      </c>
      <c r="I18" s="11">
        <v>300</v>
      </c>
      <c r="K18" s="11">
        <v>196</v>
      </c>
      <c r="M18" s="26">
        <f t="shared" si="0"/>
        <v>-104</v>
      </c>
      <c r="P18" s="26"/>
      <c r="S18" s="24"/>
      <c r="T18" s="50"/>
    </row>
    <row r="19" spans="1:22" x14ac:dyDescent="0.25">
      <c r="A19" s="13"/>
      <c r="B19" s="13"/>
      <c r="C19" s="13"/>
      <c r="D19" s="13" t="s">
        <v>17</v>
      </c>
      <c r="E19" s="13"/>
      <c r="F19" s="13"/>
      <c r="G19" s="21">
        <v>1419</v>
      </c>
      <c r="I19" s="33">
        <v>1500</v>
      </c>
      <c r="K19" s="33">
        <v>504</v>
      </c>
      <c r="M19" s="34">
        <f t="shared" si="0"/>
        <v>-996</v>
      </c>
      <c r="P19" s="26"/>
      <c r="S19" s="24"/>
      <c r="T19" s="50"/>
    </row>
    <row r="20" spans="1:22" x14ac:dyDescent="0.25">
      <c r="A20" s="13"/>
      <c r="B20" s="13"/>
      <c r="C20" s="13" t="s">
        <v>18</v>
      </c>
      <c r="D20" s="13"/>
      <c r="E20" s="13"/>
      <c r="F20" s="13"/>
      <c r="G20" s="21">
        <f>ROUND(SUM(G17:G19),5)</f>
        <v>2560</v>
      </c>
      <c r="I20" s="11">
        <f>ROUND(SUM(I17:I19),5)</f>
        <v>1900</v>
      </c>
      <c r="K20" s="11">
        <f>ROUND(SUM(K17:K19),5)</f>
        <v>700</v>
      </c>
      <c r="M20" s="11">
        <f>ROUND(SUM(M17:M19),5)</f>
        <v>-1200</v>
      </c>
      <c r="P20" s="26"/>
      <c r="S20" s="24"/>
      <c r="T20" s="51"/>
      <c r="V20" s="25"/>
    </row>
    <row r="21" spans="1:22" x14ac:dyDescent="0.25">
      <c r="A21" s="13"/>
      <c r="B21" s="13"/>
      <c r="C21" s="13"/>
      <c r="D21" s="13"/>
      <c r="E21" s="13"/>
      <c r="F21" s="13"/>
      <c r="G21" s="21"/>
      <c r="I21" s="35"/>
      <c r="P21" s="26"/>
      <c r="S21" s="24"/>
      <c r="T21" s="5"/>
      <c r="V21" s="25"/>
    </row>
    <row r="22" spans="1:22" x14ac:dyDescent="0.25">
      <c r="A22" s="13"/>
      <c r="B22" s="13"/>
      <c r="C22" s="13" t="s">
        <v>19</v>
      </c>
      <c r="D22" s="13"/>
      <c r="E22" s="13"/>
      <c r="F22" s="13"/>
      <c r="G22" s="21"/>
      <c r="I22" s="35"/>
      <c r="K22" s="30"/>
      <c r="P22" s="26"/>
      <c r="S22" s="24"/>
      <c r="T22" s="5"/>
      <c r="V22" s="25"/>
    </row>
    <row r="23" spans="1:22" x14ac:dyDescent="0.25">
      <c r="A23" s="13"/>
      <c r="B23" s="13"/>
      <c r="C23" s="13" t="s">
        <v>20</v>
      </c>
      <c r="D23" s="13"/>
      <c r="E23" s="13"/>
      <c r="F23" s="13"/>
      <c r="G23" s="21">
        <v>18415</v>
      </c>
      <c r="I23" s="35">
        <v>16000</v>
      </c>
      <c r="K23" s="11">
        <v>16845.93</v>
      </c>
      <c r="M23" s="26">
        <f t="shared" ref="M23" si="1">+K23-I23</f>
        <v>845.93000000000029</v>
      </c>
      <c r="N23" s="36"/>
      <c r="O23" s="26"/>
      <c r="P23" s="26"/>
      <c r="S23" s="24"/>
      <c r="T23" s="9"/>
    </row>
    <row r="24" spans="1:22" x14ac:dyDescent="0.25">
      <c r="A24" s="13"/>
      <c r="B24" s="13"/>
      <c r="C24" s="13"/>
      <c r="D24" s="13"/>
      <c r="E24" s="13"/>
      <c r="F24" s="13"/>
      <c r="G24" s="21"/>
      <c r="I24" s="35"/>
      <c r="P24" s="26"/>
      <c r="S24" s="24"/>
      <c r="T24" s="9"/>
    </row>
    <row r="25" spans="1:22" hidden="1" outlineLevel="1" x14ac:dyDescent="0.25">
      <c r="A25" s="13"/>
      <c r="B25" s="13"/>
      <c r="C25" s="13" t="s">
        <v>21</v>
      </c>
      <c r="D25" s="13"/>
      <c r="E25" s="13"/>
      <c r="F25" s="13"/>
      <c r="G25" s="21"/>
      <c r="I25" s="35"/>
      <c r="K25" s="30">
        <v>500</v>
      </c>
      <c r="M25" s="26">
        <f t="shared" ref="M25:M30" si="2">+K25-I25</f>
        <v>500</v>
      </c>
      <c r="N25" s="1" t="s">
        <v>22</v>
      </c>
      <c r="O25" s="1" t="s">
        <v>23</v>
      </c>
      <c r="P25" s="26"/>
      <c r="S25" s="24"/>
      <c r="T25" s="5"/>
    </row>
    <row r="26" spans="1:22" hidden="1" outlineLevel="1" x14ac:dyDescent="0.25">
      <c r="A26" s="13"/>
      <c r="B26" s="13"/>
      <c r="C26" s="13"/>
      <c r="D26" s="13" t="s">
        <v>24</v>
      </c>
      <c r="E26" s="13"/>
      <c r="F26" s="13"/>
      <c r="G26" s="21">
        <v>3000</v>
      </c>
      <c r="I26" s="35"/>
      <c r="K26" s="30">
        <f>3600+300</f>
        <v>3900</v>
      </c>
      <c r="M26" s="26">
        <f t="shared" si="2"/>
        <v>3900</v>
      </c>
      <c r="O26" s="1" t="s">
        <v>25</v>
      </c>
      <c r="P26" s="26"/>
      <c r="S26" s="24"/>
      <c r="T26" s="9"/>
    </row>
    <row r="27" spans="1:22" hidden="1" outlineLevel="1" x14ac:dyDescent="0.25">
      <c r="A27" s="13"/>
      <c r="B27" s="13"/>
      <c r="C27" s="13"/>
      <c r="D27" s="13" t="s">
        <v>26</v>
      </c>
      <c r="E27" s="13"/>
      <c r="F27" s="13"/>
      <c r="G27" s="21">
        <v>1950</v>
      </c>
      <c r="I27" s="35"/>
      <c r="K27" s="30">
        <v>3000</v>
      </c>
      <c r="M27" s="26">
        <f t="shared" si="2"/>
        <v>3000</v>
      </c>
      <c r="N27" s="1" t="s">
        <v>27</v>
      </c>
      <c r="O27" s="1" t="s">
        <v>28</v>
      </c>
      <c r="P27" s="26"/>
      <c r="S27" s="24"/>
      <c r="T27" s="9"/>
    </row>
    <row r="28" spans="1:22" hidden="1" outlineLevel="1" x14ac:dyDescent="0.25">
      <c r="A28" s="13"/>
      <c r="B28" s="13"/>
      <c r="C28" s="13"/>
      <c r="D28" s="13" t="s">
        <v>29</v>
      </c>
      <c r="E28" s="13"/>
      <c r="F28" s="13"/>
      <c r="G28" s="37">
        <v>3000</v>
      </c>
      <c r="I28" s="35"/>
      <c r="K28" s="30"/>
      <c r="M28" s="26">
        <f t="shared" si="2"/>
        <v>0</v>
      </c>
      <c r="N28" s="1" t="s">
        <v>30</v>
      </c>
      <c r="P28" s="26"/>
      <c r="S28" s="24"/>
      <c r="T28" s="9"/>
    </row>
    <row r="29" spans="1:22" hidden="1" outlineLevel="1" x14ac:dyDescent="0.25">
      <c r="A29" s="13"/>
      <c r="B29" s="13"/>
      <c r="C29" s="13"/>
      <c r="D29" s="13" t="s">
        <v>31</v>
      </c>
      <c r="E29" s="13"/>
      <c r="F29" s="13"/>
      <c r="G29" s="37"/>
      <c r="I29" s="35"/>
      <c r="J29" s="26"/>
      <c r="K29" s="11">
        <v>1200</v>
      </c>
      <c r="M29" s="26">
        <f t="shared" si="2"/>
        <v>1200</v>
      </c>
      <c r="N29" s="29" t="s">
        <v>32</v>
      </c>
      <c r="P29" s="26" t="s">
        <v>33</v>
      </c>
      <c r="S29" s="24"/>
      <c r="T29" s="52"/>
    </row>
    <row r="30" spans="1:22" hidden="1" outlineLevel="1" x14ac:dyDescent="0.25">
      <c r="A30" s="13"/>
      <c r="B30" s="13"/>
      <c r="C30" s="13"/>
      <c r="D30" s="13" t="s">
        <v>34</v>
      </c>
      <c r="E30" s="13"/>
      <c r="F30" s="13"/>
      <c r="G30" s="37"/>
      <c r="I30" s="38"/>
      <c r="J30" s="26"/>
      <c r="K30" s="33">
        <v>1500</v>
      </c>
      <c r="M30" s="34">
        <f t="shared" si="2"/>
        <v>1500</v>
      </c>
      <c r="N30" s="29"/>
      <c r="P30" s="26"/>
      <c r="S30" s="24"/>
      <c r="T30" s="52"/>
    </row>
    <row r="31" spans="1:22" collapsed="1" x14ac:dyDescent="0.25">
      <c r="A31" s="13"/>
      <c r="B31" s="13"/>
      <c r="C31" s="13" t="s">
        <v>35</v>
      </c>
      <c r="D31" s="13"/>
      <c r="E31" s="13"/>
      <c r="F31" s="13"/>
      <c r="G31" s="21">
        <f>SUM(G26:G28)</f>
        <v>7950</v>
      </c>
      <c r="I31" s="39">
        <v>9500</v>
      </c>
      <c r="J31" s="26"/>
      <c r="K31" s="39">
        <f>SUM(K25:K30)</f>
        <v>10100</v>
      </c>
      <c r="M31" s="39">
        <f>SUM(M25:M30)</f>
        <v>10100</v>
      </c>
      <c r="N31" s="26"/>
      <c r="O31" s="26"/>
      <c r="P31" s="26"/>
      <c r="S31" s="24"/>
      <c r="T31" s="52"/>
    </row>
    <row r="32" spans="1:22" x14ac:dyDescent="0.25">
      <c r="A32" s="13"/>
      <c r="B32" s="13"/>
      <c r="C32" s="13" t="s">
        <v>36</v>
      </c>
      <c r="D32" s="13"/>
      <c r="E32" s="13"/>
      <c r="F32" s="13"/>
      <c r="G32" s="21"/>
      <c r="I32" s="35"/>
      <c r="P32" s="26"/>
      <c r="S32" s="24"/>
      <c r="T32" s="9"/>
    </row>
    <row r="33" spans="1:20" x14ac:dyDescent="0.25">
      <c r="A33" s="13"/>
      <c r="B33" s="13"/>
      <c r="C33" s="13"/>
      <c r="D33" s="13" t="s">
        <v>37</v>
      </c>
      <c r="E33" s="13"/>
      <c r="F33" s="13"/>
      <c r="G33" s="21">
        <v>1560</v>
      </c>
      <c r="I33" s="35">
        <v>0</v>
      </c>
      <c r="P33" s="26"/>
      <c r="S33" s="24"/>
      <c r="T33" s="9"/>
    </row>
    <row r="34" spans="1:20" x14ac:dyDescent="0.25">
      <c r="A34" s="13"/>
      <c r="B34" s="13"/>
      <c r="C34" s="13"/>
      <c r="D34" s="13" t="s">
        <v>38</v>
      </c>
      <c r="E34" s="13"/>
      <c r="F34" s="13"/>
      <c r="G34" s="21">
        <v>2115.8000000000002</v>
      </c>
      <c r="I34" s="38">
        <v>0</v>
      </c>
      <c r="K34" s="33"/>
      <c r="P34" s="26"/>
      <c r="S34" s="24"/>
      <c r="T34" s="9"/>
    </row>
    <row r="35" spans="1:20" x14ac:dyDescent="0.25">
      <c r="A35" s="13"/>
      <c r="B35" s="13"/>
      <c r="C35" s="13" t="s">
        <v>39</v>
      </c>
      <c r="D35" s="13"/>
      <c r="E35" s="13"/>
      <c r="F35" s="13"/>
      <c r="G35" s="21">
        <f>ROUND(SUM(G32:G34),5)</f>
        <v>3675.8</v>
      </c>
      <c r="H35" s="21"/>
      <c r="I35" s="40">
        <f>ROUND(SUM(I32:I34),5)</f>
        <v>0</v>
      </c>
      <c r="J35" s="21"/>
      <c r="K35" s="41"/>
      <c r="P35" s="26"/>
      <c r="S35" s="24"/>
      <c r="T35" s="9"/>
    </row>
    <row r="36" spans="1:20" ht="15.75" thickBot="1" x14ac:dyDescent="0.3">
      <c r="A36" s="13"/>
      <c r="B36" s="13" t="s">
        <v>40</v>
      </c>
      <c r="C36" s="13"/>
      <c r="D36" s="13"/>
      <c r="E36" s="13"/>
      <c r="F36" s="13"/>
      <c r="G36" s="21">
        <f>ROUND(G14+G20+SUM(G21:G28)+G35,5)</f>
        <v>36430.699999999997</v>
      </c>
      <c r="I36" s="42">
        <f>ROUND(I14+I20+SUM(I21:I29)+I35+I10,5)+I31</f>
        <v>31400</v>
      </c>
      <c r="K36" s="42">
        <f>ROUND(K14+K20+SUM(K21:K30)+K35+K10,5)+K12+K13</f>
        <v>33995.06</v>
      </c>
      <c r="M36" s="42">
        <f>ROUND(M14+M20+SUM(M21:M30)+M35+M10,5)</f>
        <v>9875.98</v>
      </c>
      <c r="N36" s="26"/>
      <c r="P36" s="26"/>
      <c r="S36" s="24"/>
      <c r="T36" s="9"/>
    </row>
    <row r="37" spans="1:20" ht="15.75" thickTop="1" x14ac:dyDescent="0.25">
      <c r="A37" s="13"/>
      <c r="B37" s="13" t="s">
        <v>41</v>
      </c>
      <c r="C37" s="13"/>
      <c r="D37" s="13"/>
      <c r="E37" s="13"/>
      <c r="F37" s="13"/>
      <c r="G37" s="21"/>
      <c r="I37" s="35"/>
      <c r="N37" s="26"/>
      <c r="P37" s="26"/>
      <c r="S37" s="24"/>
      <c r="T37" s="52"/>
    </row>
    <row r="38" spans="1:20" x14ac:dyDescent="0.25">
      <c r="A38" s="13"/>
      <c r="B38" s="13"/>
      <c r="C38" s="13" t="s">
        <v>42</v>
      </c>
      <c r="D38" s="13"/>
      <c r="E38" s="13"/>
      <c r="F38" s="13"/>
      <c r="G38" s="21">
        <v>1679.1</v>
      </c>
      <c r="I38" s="35">
        <v>2000</v>
      </c>
      <c r="K38" s="11">
        <v>1884.56</v>
      </c>
      <c r="L38" s="26"/>
      <c r="M38" s="26">
        <f t="shared" ref="M38:M65" si="3">+K38-I38</f>
        <v>-115.44000000000005</v>
      </c>
      <c r="P38" s="26"/>
      <c r="S38" s="24"/>
      <c r="T38" s="52"/>
    </row>
    <row r="39" spans="1:20" x14ac:dyDescent="0.25">
      <c r="A39" s="13"/>
      <c r="B39" s="13"/>
      <c r="C39" s="13" t="s">
        <v>43</v>
      </c>
      <c r="D39" s="13"/>
      <c r="E39" s="13"/>
      <c r="F39" s="13"/>
      <c r="G39" s="21">
        <v>0</v>
      </c>
      <c r="I39" s="35">
        <v>200</v>
      </c>
      <c r="L39" s="26"/>
      <c r="M39" s="26">
        <f t="shared" si="3"/>
        <v>-200</v>
      </c>
      <c r="P39" s="26"/>
      <c r="S39" s="24"/>
      <c r="T39" s="52"/>
    </row>
    <row r="40" spans="1:20" x14ac:dyDescent="0.25">
      <c r="A40" s="13"/>
      <c r="B40" s="13"/>
      <c r="C40" s="13" t="s">
        <v>44</v>
      </c>
      <c r="D40" s="13"/>
      <c r="E40" s="13"/>
      <c r="F40" s="13"/>
      <c r="G40" s="21">
        <v>775.38</v>
      </c>
      <c r="I40" s="35">
        <v>1200</v>
      </c>
      <c r="K40" s="11">
        <v>1156.29</v>
      </c>
      <c r="L40" s="26"/>
      <c r="M40" s="26">
        <f t="shared" si="3"/>
        <v>-43.710000000000036</v>
      </c>
      <c r="N40" s="1" t="s">
        <v>45</v>
      </c>
      <c r="O40" s="1" t="s">
        <v>46</v>
      </c>
      <c r="P40" s="26"/>
      <c r="S40" s="24"/>
      <c r="T40" s="5"/>
    </row>
    <row r="41" spans="1:20" x14ac:dyDescent="0.25">
      <c r="A41" s="13"/>
      <c r="B41" s="13"/>
      <c r="C41" s="13" t="s">
        <v>47</v>
      </c>
      <c r="D41" s="13"/>
      <c r="E41" s="13"/>
      <c r="F41" s="13"/>
      <c r="G41" s="21">
        <v>1293.6500000000001</v>
      </c>
      <c r="I41" s="35">
        <v>1300</v>
      </c>
      <c r="K41" s="11">
        <v>1230.06</v>
      </c>
      <c r="L41" s="26"/>
      <c r="M41" s="26">
        <f t="shared" si="3"/>
        <v>-69.940000000000055</v>
      </c>
      <c r="P41" s="26"/>
      <c r="S41" s="24"/>
      <c r="T41" s="9"/>
    </row>
    <row r="42" spans="1:20" x14ac:dyDescent="0.25">
      <c r="A42" s="13"/>
      <c r="B42" s="13"/>
      <c r="C42" s="13" t="s">
        <v>48</v>
      </c>
      <c r="D42" s="13"/>
      <c r="E42" s="13"/>
      <c r="F42" s="13"/>
      <c r="G42" s="21">
        <v>800</v>
      </c>
      <c r="I42" s="35">
        <v>800</v>
      </c>
      <c r="K42" s="11">
        <v>800</v>
      </c>
      <c r="L42" s="26"/>
      <c r="M42" s="26">
        <f t="shared" si="3"/>
        <v>0</v>
      </c>
      <c r="N42" s="1" t="s">
        <v>49</v>
      </c>
      <c r="P42" s="26"/>
      <c r="S42" s="24"/>
      <c r="T42" s="9"/>
    </row>
    <row r="43" spans="1:20" x14ac:dyDescent="0.25">
      <c r="A43" s="13"/>
      <c r="B43" s="13"/>
      <c r="C43" s="13" t="s">
        <v>50</v>
      </c>
      <c r="D43" s="13"/>
      <c r="E43" s="13"/>
      <c r="F43" s="13"/>
      <c r="G43" s="21">
        <v>2385.37</v>
      </c>
      <c r="I43" s="35">
        <v>3500</v>
      </c>
      <c r="K43" s="30">
        <v>3461.95</v>
      </c>
      <c r="L43" s="26"/>
      <c r="M43" s="26">
        <f t="shared" si="3"/>
        <v>-38.050000000000182</v>
      </c>
      <c r="P43" s="26"/>
      <c r="S43" s="24"/>
      <c r="T43" s="9"/>
    </row>
    <row r="44" spans="1:20" x14ac:dyDescent="0.25">
      <c r="A44" s="13"/>
      <c r="B44" s="13"/>
      <c r="C44" s="13" t="s">
        <v>51</v>
      </c>
      <c r="D44" s="13"/>
      <c r="E44" s="13"/>
      <c r="F44" s="13"/>
      <c r="G44" s="21">
        <v>75</v>
      </c>
      <c r="I44" s="35">
        <v>130</v>
      </c>
      <c r="K44" s="11">
        <v>100</v>
      </c>
      <c r="L44" s="26"/>
      <c r="M44" s="26">
        <f t="shared" si="3"/>
        <v>-30</v>
      </c>
      <c r="N44" s="1" t="s">
        <v>52</v>
      </c>
      <c r="P44" s="26"/>
      <c r="S44" s="24"/>
      <c r="T44" s="9"/>
    </row>
    <row r="45" spans="1:20" x14ac:dyDescent="0.25">
      <c r="A45" s="13"/>
      <c r="B45" s="13"/>
      <c r="C45" s="13" t="s">
        <v>53</v>
      </c>
      <c r="D45" s="13"/>
      <c r="E45" s="13"/>
      <c r="F45" s="13"/>
      <c r="G45" s="21"/>
      <c r="I45" s="35"/>
      <c r="L45" s="26"/>
      <c r="M45" s="26">
        <f t="shared" si="3"/>
        <v>0</v>
      </c>
      <c r="P45" s="26"/>
      <c r="S45" s="24"/>
      <c r="T45" s="9"/>
    </row>
    <row r="46" spans="1:20" x14ac:dyDescent="0.25">
      <c r="A46" s="13"/>
      <c r="B46" s="13"/>
      <c r="C46" s="13" t="s">
        <v>54</v>
      </c>
      <c r="D46" s="13"/>
      <c r="E46" s="13"/>
      <c r="F46" s="13"/>
      <c r="G46" s="21">
        <v>204.57</v>
      </c>
      <c r="I46" s="35">
        <v>250</v>
      </c>
      <c r="K46" s="11">
        <v>258.37</v>
      </c>
      <c r="L46" s="26"/>
      <c r="M46" s="26">
        <f t="shared" si="3"/>
        <v>8.3700000000000045</v>
      </c>
      <c r="N46" s="1" t="s">
        <v>55</v>
      </c>
      <c r="P46" s="26"/>
      <c r="S46" s="24"/>
      <c r="T46" s="9"/>
    </row>
    <row r="47" spans="1:20" x14ac:dyDescent="0.25">
      <c r="A47" s="13"/>
      <c r="B47" s="13"/>
      <c r="C47" s="13" t="s">
        <v>56</v>
      </c>
      <c r="D47" s="13"/>
      <c r="E47" s="13"/>
      <c r="F47" s="13"/>
      <c r="G47" s="21">
        <v>131.38</v>
      </c>
      <c r="I47" s="35">
        <v>200</v>
      </c>
      <c r="K47" s="11">
        <v>144.38</v>
      </c>
      <c r="L47" s="26"/>
      <c r="M47" s="26">
        <f t="shared" si="3"/>
        <v>-55.620000000000005</v>
      </c>
      <c r="P47" s="26"/>
      <c r="S47" s="24"/>
      <c r="T47" s="9"/>
    </row>
    <row r="48" spans="1:20" x14ac:dyDescent="0.25">
      <c r="A48" s="13"/>
      <c r="B48" s="13"/>
      <c r="C48" s="13" t="s">
        <v>57</v>
      </c>
      <c r="D48" s="13"/>
      <c r="E48" s="13"/>
      <c r="F48" s="13"/>
      <c r="G48" s="21">
        <f>490.5+50</f>
        <v>540.5</v>
      </c>
      <c r="I48" s="35">
        <v>500</v>
      </c>
      <c r="L48" s="26"/>
      <c r="M48" s="26">
        <f t="shared" si="3"/>
        <v>-500</v>
      </c>
      <c r="N48" s="1" t="s">
        <v>58</v>
      </c>
      <c r="P48" s="26"/>
      <c r="S48" s="24"/>
      <c r="T48" s="9"/>
    </row>
    <row r="49" spans="1:20" x14ac:dyDescent="0.25">
      <c r="A49" s="13"/>
      <c r="B49" s="13"/>
      <c r="C49" s="13" t="s">
        <v>59</v>
      </c>
      <c r="D49" s="13"/>
      <c r="E49" s="13"/>
      <c r="F49" s="13"/>
      <c r="G49" s="21">
        <v>400</v>
      </c>
      <c r="I49" s="35">
        <v>600</v>
      </c>
      <c r="K49" s="11">
        <v>540</v>
      </c>
      <c r="L49" s="26"/>
      <c r="M49" s="26">
        <f t="shared" si="3"/>
        <v>-60</v>
      </c>
      <c r="N49" s="1" t="s">
        <v>60</v>
      </c>
      <c r="P49" s="26"/>
      <c r="S49" s="24"/>
      <c r="T49" s="9"/>
    </row>
    <row r="50" spans="1:20" x14ac:dyDescent="0.25">
      <c r="A50" s="13"/>
      <c r="B50" s="13"/>
      <c r="C50" s="13" t="s">
        <v>61</v>
      </c>
      <c r="D50" s="13"/>
      <c r="E50" s="13"/>
      <c r="F50" s="13"/>
      <c r="G50" s="21">
        <v>592</v>
      </c>
      <c r="I50" s="35">
        <v>700</v>
      </c>
      <c r="K50" s="11">
        <v>450</v>
      </c>
      <c r="L50" s="26"/>
      <c r="M50" s="26">
        <f t="shared" si="3"/>
        <v>-250</v>
      </c>
      <c r="P50" s="26"/>
      <c r="S50" s="24"/>
      <c r="T50" s="9"/>
    </row>
    <row r="51" spans="1:20" x14ac:dyDescent="0.25">
      <c r="A51" s="13"/>
      <c r="B51" s="13"/>
      <c r="C51" s="13" t="s">
        <v>62</v>
      </c>
      <c r="D51" s="13"/>
      <c r="E51" s="13"/>
      <c r="F51" s="13"/>
      <c r="G51" s="21">
        <v>272.39</v>
      </c>
      <c r="I51" s="35">
        <v>300</v>
      </c>
      <c r="K51" s="11">
        <v>263.7</v>
      </c>
      <c r="L51" s="26"/>
      <c r="M51" s="26">
        <f t="shared" si="3"/>
        <v>-36.300000000000011</v>
      </c>
      <c r="N51" s="29" t="s">
        <v>63</v>
      </c>
      <c r="P51" s="26"/>
      <c r="S51" s="24"/>
      <c r="T51" s="9"/>
    </row>
    <row r="52" spans="1:20" x14ac:dyDescent="0.25">
      <c r="A52" s="13"/>
      <c r="B52" s="13"/>
      <c r="C52" s="13" t="s">
        <v>64</v>
      </c>
      <c r="D52" s="13"/>
      <c r="E52" s="13"/>
      <c r="F52" s="13"/>
      <c r="G52" s="21">
        <v>65.5</v>
      </c>
      <c r="I52" s="35">
        <v>100</v>
      </c>
      <c r="L52" s="26"/>
      <c r="M52" s="26">
        <f t="shared" si="3"/>
        <v>-100</v>
      </c>
      <c r="N52" s="1" t="s">
        <v>65</v>
      </c>
      <c r="P52" s="26"/>
      <c r="S52" s="24"/>
      <c r="T52" s="9"/>
    </row>
    <row r="53" spans="1:20" x14ac:dyDescent="0.25">
      <c r="A53" s="13"/>
      <c r="B53" s="13"/>
      <c r="C53" s="13" t="s">
        <v>66</v>
      </c>
      <c r="D53" s="13"/>
      <c r="E53" s="13"/>
      <c r="F53" s="13"/>
      <c r="G53" s="21">
        <v>0</v>
      </c>
      <c r="I53" s="35">
        <v>500</v>
      </c>
      <c r="L53" s="26"/>
      <c r="M53" s="26">
        <f t="shared" si="3"/>
        <v>-500</v>
      </c>
      <c r="N53" s="1" t="s">
        <v>67</v>
      </c>
      <c r="P53" s="26"/>
      <c r="S53" s="24"/>
      <c r="T53" s="9"/>
    </row>
    <row r="54" spans="1:20" x14ac:dyDescent="0.25">
      <c r="A54" s="13"/>
      <c r="B54" s="13"/>
      <c r="C54" s="13" t="s">
        <v>68</v>
      </c>
      <c r="D54" s="13"/>
      <c r="E54" s="13"/>
      <c r="F54" s="13"/>
      <c r="G54" s="21">
        <v>840</v>
      </c>
      <c r="I54" s="35">
        <v>200</v>
      </c>
      <c r="K54" s="11">
        <v>152</v>
      </c>
      <c r="L54" s="26"/>
      <c r="M54" s="26">
        <f t="shared" si="3"/>
        <v>-48</v>
      </c>
      <c r="N54" s="29" t="s">
        <v>69</v>
      </c>
      <c r="P54" s="26"/>
      <c r="S54" s="24"/>
      <c r="T54" s="9"/>
    </row>
    <row r="55" spans="1:20" s="29" customFormat="1" x14ac:dyDescent="0.25">
      <c r="A55" s="27"/>
      <c r="B55" s="27"/>
      <c r="C55" s="27" t="s">
        <v>70</v>
      </c>
      <c r="D55" s="27"/>
      <c r="E55" s="27"/>
      <c r="F55" s="27"/>
      <c r="G55" s="28">
        <v>550</v>
      </c>
      <c r="I55" s="43">
        <v>1200</v>
      </c>
      <c r="K55" s="30">
        <f>2875+700</f>
        <v>3575</v>
      </c>
      <c r="L55" s="31"/>
      <c r="M55" s="31">
        <f t="shared" si="3"/>
        <v>2375</v>
      </c>
      <c r="N55" s="29" t="s">
        <v>94</v>
      </c>
      <c r="P55" s="31"/>
      <c r="S55" s="32"/>
      <c r="T55" s="50"/>
    </row>
    <row r="56" spans="1:20" s="29" customFormat="1" x14ac:dyDescent="0.25">
      <c r="A56" s="27"/>
      <c r="B56" s="27"/>
      <c r="C56" s="27" t="s">
        <v>71</v>
      </c>
      <c r="D56" s="27"/>
      <c r="E56" s="27"/>
      <c r="F56" s="27"/>
      <c r="G56" s="28">
        <v>1890.08</v>
      </c>
      <c r="I56" s="43">
        <f>2000+10000+1500</f>
        <v>13500</v>
      </c>
      <c r="K56" s="30">
        <v>4252</v>
      </c>
      <c r="L56" s="31"/>
      <c r="M56" s="31">
        <f t="shared" si="3"/>
        <v>-9248</v>
      </c>
      <c r="N56" s="29" t="s">
        <v>95</v>
      </c>
      <c r="P56" s="31"/>
      <c r="S56" s="32"/>
      <c r="T56" s="50"/>
    </row>
    <row r="57" spans="1:20" x14ac:dyDescent="0.25">
      <c r="A57" s="13"/>
      <c r="B57" s="13"/>
      <c r="C57" s="13" t="s">
        <v>72</v>
      </c>
      <c r="D57" s="13"/>
      <c r="E57" s="13"/>
      <c r="F57" s="13"/>
      <c r="G57" s="21">
        <v>375</v>
      </c>
      <c r="I57" s="35">
        <v>750</v>
      </c>
      <c r="K57" s="11">
        <v>280</v>
      </c>
      <c r="L57" s="26"/>
      <c r="M57" s="26">
        <f t="shared" si="3"/>
        <v>-470</v>
      </c>
      <c r="P57" s="26"/>
      <c r="S57" s="24"/>
      <c r="T57" s="9"/>
    </row>
    <row r="58" spans="1:20" x14ac:dyDescent="0.25">
      <c r="A58" s="13"/>
      <c r="B58" s="13"/>
      <c r="C58" s="13" t="s">
        <v>73</v>
      </c>
      <c r="D58" s="13"/>
      <c r="E58" s="13"/>
      <c r="F58" s="13"/>
      <c r="G58" s="21">
        <v>2700.88</v>
      </c>
      <c r="I58" s="35">
        <v>2000</v>
      </c>
      <c r="K58" s="11">
        <f>1232.14+119.96+439.6+126.67+119</f>
        <v>2037.3700000000003</v>
      </c>
      <c r="L58" s="26"/>
      <c r="M58" s="26">
        <f t="shared" si="3"/>
        <v>37.370000000000346</v>
      </c>
      <c r="N58" s="1" t="s">
        <v>74</v>
      </c>
      <c r="P58" s="26"/>
      <c r="S58" s="24"/>
      <c r="T58" s="5"/>
    </row>
    <row r="59" spans="1:20" x14ac:dyDescent="0.25">
      <c r="A59" s="13"/>
      <c r="B59" s="13"/>
      <c r="C59" s="13" t="s">
        <v>75</v>
      </c>
      <c r="D59" s="13"/>
      <c r="E59" s="13"/>
      <c r="F59" s="13"/>
      <c r="G59" s="21">
        <v>2415.37</v>
      </c>
      <c r="I59" s="35">
        <v>100</v>
      </c>
      <c r="K59" s="11">
        <f>450+125</f>
        <v>575</v>
      </c>
      <c r="L59" s="26"/>
      <c r="M59" s="26">
        <f t="shared" si="3"/>
        <v>475</v>
      </c>
      <c r="N59" s="29" t="s">
        <v>76</v>
      </c>
      <c r="P59" s="26"/>
      <c r="Q59" s="1" t="s">
        <v>77</v>
      </c>
      <c r="S59" s="24"/>
      <c r="T59" s="9"/>
    </row>
    <row r="60" spans="1:20" x14ac:dyDescent="0.25">
      <c r="A60" s="13"/>
      <c r="B60" s="13"/>
      <c r="C60" s="13" t="s">
        <v>78</v>
      </c>
      <c r="D60" s="13"/>
      <c r="E60" s="13"/>
      <c r="F60" s="13"/>
      <c r="G60" s="21">
        <v>424.23</v>
      </c>
      <c r="I60" s="35">
        <v>600</v>
      </c>
      <c r="K60" s="11">
        <v>574.97</v>
      </c>
      <c r="L60" s="26"/>
      <c r="M60" s="26">
        <f t="shared" si="3"/>
        <v>-25.029999999999973</v>
      </c>
      <c r="N60" s="29" t="s">
        <v>79</v>
      </c>
      <c r="P60" s="26"/>
      <c r="S60" s="24"/>
      <c r="T60" s="9"/>
    </row>
    <row r="61" spans="1:20" x14ac:dyDescent="0.25">
      <c r="A61" s="13"/>
      <c r="B61" s="13"/>
      <c r="C61" s="13" t="s">
        <v>80</v>
      </c>
      <c r="D61" s="13"/>
      <c r="E61" s="13"/>
      <c r="F61" s="13"/>
      <c r="G61" s="21">
        <v>793.28</v>
      </c>
      <c r="I61" s="35">
        <v>700</v>
      </c>
      <c r="K61" s="30">
        <v>514.53</v>
      </c>
      <c r="L61" s="26"/>
      <c r="M61" s="26">
        <f t="shared" si="3"/>
        <v>-185.47000000000003</v>
      </c>
      <c r="N61" s="1" t="s">
        <v>81</v>
      </c>
      <c r="P61" s="26"/>
      <c r="S61" s="24"/>
      <c r="T61" s="52"/>
    </row>
    <row r="62" spans="1:20" x14ac:dyDescent="0.25">
      <c r="A62" s="13"/>
      <c r="B62" s="13"/>
      <c r="C62" s="13" t="s">
        <v>82</v>
      </c>
      <c r="D62" s="13"/>
      <c r="E62" s="13"/>
      <c r="F62" s="13"/>
      <c r="G62" s="21">
        <v>2570</v>
      </c>
      <c r="I62" s="35">
        <v>2400</v>
      </c>
      <c r="K62" s="11">
        <v>2365</v>
      </c>
      <c r="L62" s="26"/>
      <c r="M62" s="26">
        <f t="shared" si="3"/>
        <v>-35</v>
      </c>
      <c r="P62" s="26"/>
      <c r="S62" s="24"/>
      <c r="T62" s="9"/>
    </row>
    <row r="63" spans="1:20" x14ac:dyDescent="0.25">
      <c r="A63" s="13"/>
      <c r="B63" s="13"/>
      <c r="C63" s="13" t="s">
        <v>83</v>
      </c>
      <c r="D63" s="13"/>
      <c r="E63" s="13"/>
      <c r="F63" s="13"/>
      <c r="G63" s="21"/>
      <c r="I63" s="35"/>
      <c r="L63" s="26"/>
      <c r="M63" s="26">
        <f t="shared" si="3"/>
        <v>0</v>
      </c>
      <c r="P63" s="26"/>
      <c r="S63" s="24"/>
      <c r="T63" s="5"/>
    </row>
    <row r="64" spans="1:20" x14ac:dyDescent="0.25">
      <c r="A64" s="13"/>
      <c r="B64" s="13"/>
      <c r="C64" s="13"/>
      <c r="D64" s="13" t="s">
        <v>84</v>
      </c>
      <c r="E64" s="13"/>
      <c r="F64" s="13"/>
      <c r="G64" s="21">
        <v>423</v>
      </c>
      <c r="I64" s="35">
        <v>500</v>
      </c>
      <c r="K64" s="11">
        <v>405.25</v>
      </c>
      <c r="L64" s="26"/>
      <c r="M64" s="26">
        <f t="shared" si="3"/>
        <v>-94.75</v>
      </c>
      <c r="P64" s="26"/>
      <c r="S64" s="24"/>
      <c r="T64" s="9"/>
    </row>
    <row r="65" spans="1:20" x14ac:dyDescent="0.25">
      <c r="A65" s="13"/>
      <c r="B65" s="13"/>
      <c r="C65" s="13"/>
      <c r="D65" s="13" t="s">
        <v>85</v>
      </c>
      <c r="E65" s="13"/>
      <c r="F65" s="13"/>
      <c r="G65" s="21">
        <v>4688.3599999999997</v>
      </c>
      <c r="I65" s="38">
        <v>5400</v>
      </c>
      <c r="K65" s="33">
        <v>5340.25</v>
      </c>
      <c r="L65" s="26"/>
      <c r="M65" s="34">
        <f t="shared" si="3"/>
        <v>-59.75</v>
      </c>
      <c r="P65" s="26"/>
      <c r="S65" s="24"/>
      <c r="T65" s="9"/>
    </row>
    <row r="66" spans="1:20" x14ac:dyDescent="0.25">
      <c r="A66" s="13"/>
      <c r="B66" s="13"/>
      <c r="C66" s="13" t="s">
        <v>86</v>
      </c>
      <c r="D66" s="13"/>
      <c r="E66" s="13"/>
      <c r="F66" s="13"/>
      <c r="G66" s="21">
        <f>ROUND(SUM(G63:G65),5)</f>
        <v>5111.3599999999997</v>
      </c>
      <c r="I66" s="21">
        <f>ROUND(SUM(I63:I65),5)</f>
        <v>5900</v>
      </c>
      <c r="K66" s="21">
        <f>ROUND(SUM(K63:K65),5)</f>
        <v>5745.5</v>
      </c>
      <c r="M66" s="21">
        <f>ROUND(SUM(M63:M65),5)</f>
        <v>-154.5</v>
      </c>
      <c r="P66" s="26"/>
      <c r="S66" s="24"/>
      <c r="T66" s="9"/>
    </row>
    <row r="67" spans="1:20" x14ac:dyDescent="0.25">
      <c r="A67" s="13"/>
      <c r="B67" s="13"/>
      <c r="C67" s="13"/>
      <c r="D67" s="13"/>
      <c r="E67" s="13"/>
      <c r="F67" s="13"/>
      <c r="G67" s="21"/>
      <c r="I67" s="21"/>
      <c r="P67" s="26"/>
      <c r="S67" s="24"/>
      <c r="T67" s="9"/>
    </row>
    <row r="68" spans="1:20" x14ac:dyDescent="0.25">
      <c r="A68" s="13"/>
      <c r="B68" s="13"/>
      <c r="C68" s="13" t="s">
        <v>87</v>
      </c>
      <c r="D68" s="13"/>
      <c r="E68" s="13"/>
      <c r="F68" s="13"/>
      <c r="G68" s="21">
        <v>54.31</v>
      </c>
      <c r="I68" s="38">
        <v>100</v>
      </c>
      <c r="K68" s="33">
        <v>54.49</v>
      </c>
      <c r="M68" s="34">
        <f t="shared" ref="M68" si="4">+K68-I68</f>
        <v>-45.51</v>
      </c>
      <c r="P68" s="26"/>
      <c r="S68" s="24"/>
      <c r="T68" s="52"/>
    </row>
    <row r="69" spans="1:20" s="45" customFormat="1" x14ac:dyDescent="0.25">
      <c r="A69" s="13"/>
      <c r="B69" s="13" t="s">
        <v>88</v>
      </c>
      <c r="C69" s="13"/>
      <c r="D69" s="13"/>
      <c r="E69" s="13"/>
      <c r="F69" s="13"/>
      <c r="G69" s="21">
        <f>ROUND(SUM(G38:G62)+G66+G68,5)</f>
        <v>26939.35</v>
      </c>
      <c r="H69" s="1"/>
      <c r="I69" s="40">
        <f>ROUND(SUM(I38:I62)+I66+I68,5)</f>
        <v>39730</v>
      </c>
      <c r="J69" s="1"/>
      <c r="K69" s="40">
        <f>ROUND(SUM(K38:K62)+K66+K68,5)</f>
        <v>30415.17</v>
      </c>
      <c r="L69" s="1"/>
      <c r="M69" s="44">
        <f>ROUND(SUM(M38:M62)+M66+M68,5)</f>
        <v>-9314.83</v>
      </c>
      <c r="N69" s="1"/>
      <c r="O69" s="1"/>
      <c r="P69" s="21"/>
      <c r="S69" s="24"/>
      <c r="T69" s="9"/>
    </row>
    <row r="70" spans="1:20" ht="15.75" thickBot="1" x14ac:dyDescent="0.3">
      <c r="A70" s="13" t="s">
        <v>89</v>
      </c>
      <c r="B70" s="13"/>
      <c r="C70" s="13"/>
      <c r="D70" s="13"/>
      <c r="E70" s="13"/>
      <c r="F70" s="13"/>
      <c r="G70" s="21">
        <f>ROUND(G8+G36-G69,5)</f>
        <v>9491.35</v>
      </c>
      <c r="I70" s="46">
        <f>ROUND(I8+I36-I69,5)</f>
        <v>-8330</v>
      </c>
      <c r="K70" s="46">
        <f>ROUND(K8+K36-K69,5)</f>
        <v>3579.89</v>
      </c>
      <c r="M70" s="46">
        <f t="shared" ref="M70" si="5">+K70-I70</f>
        <v>11909.89</v>
      </c>
      <c r="N70" s="35"/>
      <c r="P70" s="21"/>
      <c r="S70" s="24"/>
      <c r="T70" s="5"/>
    </row>
    <row r="71" spans="1:20" ht="15.75" thickTop="1" x14ac:dyDescent="0.25">
      <c r="A71" s="13"/>
      <c r="B71" s="13"/>
      <c r="C71" s="13"/>
      <c r="D71" s="13"/>
      <c r="E71" s="13"/>
      <c r="F71" s="13"/>
      <c r="G71" s="47">
        <f>G70</f>
        <v>9491.35</v>
      </c>
      <c r="H71" s="45"/>
      <c r="I71" s="47"/>
      <c r="J71" s="45"/>
      <c r="K71" s="48"/>
      <c r="L71" s="45"/>
      <c r="M71" s="45"/>
      <c r="N71" s="45"/>
      <c r="O71" s="45"/>
      <c r="P71" s="47"/>
      <c r="S71" s="24"/>
      <c r="T71" s="9"/>
    </row>
    <row r="72" spans="1:20" x14ac:dyDescent="0.25">
      <c r="I72" s="22"/>
      <c r="K72" s="54"/>
      <c r="S72" s="24"/>
      <c r="T72" s="52"/>
    </row>
    <row r="73" spans="1:20" x14ac:dyDescent="0.25">
      <c r="I73" s="22"/>
      <c r="P73" s="35"/>
      <c r="S73" s="24"/>
      <c r="T73" s="9"/>
    </row>
    <row r="74" spans="1:20" x14ac:dyDescent="0.25">
      <c r="A74" s="1"/>
      <c r="B74" s="1"/>
      <c r="C74" s="1"/>
      <c r="D74" s="1"/>
      <c r="E74" s="1"/>
      <c r="F74" s="1"/>
      <c r="G74" s="1"/>
      <c r="I74" s="22"/>
      <c r="P74" s="49"/>
      <c r="S74" s="24"/>
      <c r="T74" s="52"/>
    </row>
    <row r="75" spans="1:20" x14ac:dyDescent="0.25">
      <c r="A75" s="1"/>
      <c r="B75" s="1"/>
      <c r="C75" s="1"/>
      <c r="D75" s="1"/>
      <c r="E75" s="1"/>
      <c r="F75" s="1"/>
      <c r="G75" s="1"/>
      <c r="I75" s="22"/>
      <c r="S75" s="24"/>
      <c r="T75" s="52"/>
    </row>
    <row r="76" spans="1:20" x14ac:dyDescent="0.25">
      <c r="A76" s="1"/>
      <c r="B76" s="1"/>
      <c r="C76" s="1"/>
      <c r="D76" s="1"/>
      <c r="E76" s="1"/>
      <c r="F76" s="1"/>
      <c r="G76" s="1"/>
      <c r="I76" s="22"/>
      <c r="P76" s="49"/>
      <c r="S76" s="24"/>
      <c r="T76" s="52"/>
    </row>
    <row r="77" spans="1:20" x14ac:dyDescent="0.25">
      <c r="I77" s="22"/>
      <c r="S77" s="24"/>
      <c r="T77" s="5"/>
    </row>
    <row r="78" spans="1:20" x14ac:dyDescent="0.25">
      <c r="I78" s="22"/>
      <c r="S78"/>
    </row>
    <row r="79" spans="1:20" x14ac:dyDescent="0.25">
      <c r="I79" s="22"/>
    </row>
    <row r="80" spans="1:20" x14ac:dyDescent="0.25">
      <c r="I80" s="22"/>
    </row>
    <row r="81" spans="9:9" x14ac:dyDescent="0.25">
      <c r="I81" s="22"/>
    </row>
    <row r="82" spans="9:9" x14ac:dyDescent="0.25">
      <c r="I82" s="22"/>
    </row>
    <row r="83" spans="9:9" x14ac:dyDescent="0.25">
      <c r="I83" s="22"/>
    </row>
    <row r="84" spans="9:9" x14ac:dyDescent="0.25">
      <c r="I84" s="22"/>
    </row>
    <row r="85" spans="9:9" x14ac:dyDescent="0.25">
      <c r="I85" s="22"/>
    </row>
    <row r="86" spans="9:9" x14ac:dyDescent="0.25">
      <c r="I86" s="22"/>
    </row>
    <row r="87" spans="9:9" x14ac:dyDescent="0.25">
      <c r="I87" s="22"/>
    </row>
    <row r="88" spans="9:9" x14ac:dyDescent="0.25">
      <c r="I88" s="22"/>
    </row>
    <row r="89" spans="9:9" x14ac:dyDescent="0.25">
      <c r="I89" s="22"/>
    </row>
    <row r="90" spans="9:9" x14ac:dyDescent="0.25">
      <c r="I90" s="22"/>
    </row>
    <row r="91" spans="9:9" x14ac:dyDescent="0.25">
      <c r="I91" s="22"/>
    </row>
    <row r="92" spans="9:9" x14ac:dyDescent="0.25">
      <c r="I92" s="22"/>
    </row>
  </sheetData>
  <mergeCells count="2">
    <mergeCell ref="A1:M1"/>
    <mergeCell ref="A2:M2"/>
  </mergeCells>
  <pageMargins left="0.2" right="0.2" top="0.25" bottom="0.2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(2)</vt:lpstr>
      <vt:lpstr>Budget</vt:lpstr>
      <vt:lpstr>Budget!Print_Area</vt:lpstr>
      <vt:lpstr>'Budget (2)'!Print_Area</vt:lpstr>
    </vt:vector>
  </TitlesOfParts>
  <Company>Bauer Hockey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 H</dc:creator>
  <cp:lastModifiedBy>Kevin Sprague</cp:lastModifiedBy>
  <cp:lastPrinted>2017-10-13T19:29:13Z</cp:lastPrinted>
  <dcterms:created xsi:type="dcterms:W3CDTF">2017-10-13T19:01:58Z</dcterms:created>
  <dcterms:modified xsi:type="dcterms:W3CDTF">2017-11-30T20:10:54Z</dcterms:modified>
</cp:coreProperties>
</file>